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210" windowWidth="15630" windowHeight="12525" tabRatio="630" activeTab="0"/>
  </bookViews>
  <sheets>
    <sheet name="2019 - PA" sheetId="1" r:id="rId1"/>
    <sheet name="Plano de Custeio -2019" sheetId="2" r:id="rId2"/>
    <sheet name="Memória de cálculo Invest  2019" sheetId="3" r:id="rId3"/>
  </sheets>
  <definedNames>
    <definedName name="_xlnm.Print_Area" localSheetId="1">'Plano de Custeio -2019'!#REF!</definedName>
  </definedNames>
  <calcPr fullCalcOnLoad="1"/>
</workbook>
</file>

<file path=xl/comments1.xml><?xml version="1.0" encoding="utf-8"?>
<comments xmlns="http://schemas.openxmlformats.org/spreadsheetml/2006/main">
  <authors>
    <author>Carolina Miramar de Souza Almeida</author>
  </authors>
  <commentList>
    <comment ref="B68" authorId="0">
      <text>
        <r>
          <rPr>
            <b/>
            <sz val="7"/>
            <rFont val="Tahoma"/>
            <family val="2"/>
          </rPr>
          <t>Caso o resultado dos empreendimentos no anexo III seja negativo, insira o número com sinal de subtração.</t>
        </r>
      </text>
    </comment>
  </commentList>
</comments>
</file>

<file path=xl/sharedStrings.xml><?xml version="1.0" encoding="utf-8"?>
<sst xmlns="http://schemas.openxmlformats.org/spreadsheetml/2006/main" count="414" uniqueCount="263">
  <si>
    <t>%</t>
  </si>
  <si>
    <t>SUB-TOTAL</t>
  </si>
  <si>
    <t>1 RECEITA</t>
  </si>
  <si>
    <t>APURAÇÃO FINAL DA DISPONIBILIDADE PARA INVESTIMENTO</t>
  </si>
  <si>
    <t>2.1 Ajuste da Arrecadação</t>
  </si>
  <si>
    <t>2.1.1 Previsão de arrecadação (ano anterior)</t>
  </si>
  <si>
    <t>2.1.2 Arrecadação (ano anterior)</t>
  </si>
  <si>
    <t xml:space="preserve">2.2 Ajuste do Custeio </t>
  </si>
  <si>
    <t>2.2.1 Previsão de alocação para Custeio (ano anterior)</t>
  </si>
  <si>
    <t>2.2.2 Repasse efetivo para Custeio (ano anterior)</t>
  </si>
  <si>
    <t>5 APURAÇÃO PARCIAL DA DISPONIBILIDADE PARA INVESTIMENTO</t>
  </si>
  <si>
    <t xml:space="preserve">3.1.1 Custos Operacionais da Cobrança (Alinea "a", Inciso VI, Artigo 22) </t>
  </si>
  <si>
    <t>3.1.2 Atividades de Secretaria Executiva (Alinea "b", Inciso VI, Artigo 22)</t>
  </si>
  <si>
    <t>3.1.3 Outras Despesas de Custeio (Alinea "c", Inciso VI, Artigo 22)</t>
  </si>
  <si>
    <t xml:space="preserve">3.1.4 Pessoal </t>
  </si>
  <si>
    <t>4.1 Rendimentos</t>
  </si>
  <si>
    <t>4.1.1 Previsão de rendimentos (ano anterior)</t>
  </si>
  <si>
    <t>4.1.2 Rendimentos (ano anterior)</t>
  </si>
  <si>
    <t>4.1.3 Ajuste do exercício (ano anterior) (previsto x rendimentos)</t>
  </si>
  <si>
    <t>4.1.4 Previsão para o exercício de (ano vigente)</t>
  </si>
  <si>
    <t>4.2 Taxa de Administração do Agente Financeiro (Inc. V, Artigo 22)</t>
  </si>
  <si>
    <t>TOTAL</t>
  </si>
  <si>
    <t>4.2.1 Previsão da Taxa de Administração (ano anterior)</t>
  </si>
  <si>
    <t>4.2.2 Desembolso efetuado (ano anterior)</t>
  </si>
  <si>
    <t>4.2.3 Ajuste da Taxa de Administração do Agente Financeiro (ano anterior)</t>
  </si>
  <si>
    <t>4.2.4 Provisão para taxa de Administração do Agente Financeiro (ano vigente)</t>
  </si>
  <si>
    <t>4.3 Taxa de Liberação do Agente Financeiro (Inc. V, Artigo 22)</t>
  </si>
  <si>
    <t>4.3.1 Previsão da Taxa de Liberação do Agente Financeiro (ano anterior)</t>
  </si>
  <si>
    <t>4.3.2 Desembolso efetuado (ano anterior)</t>
  </si>
  <si>
    <t>4.3.3 Ajuste da Taxa de Liberação do Agente Financeiro (ano anterior)</t>
  </si>
  <si>
    <t>4.3.4 Provisão para Taxa de Liberação do Agente Financeiro (ano vigente)</t>
  </si>
  <si>
    <t>4.4 Taxa de Liberação dos Agentes Técnicos (Inc. V, Artigo 22)</t>
  </si>
  <si>
    <t>4.4.1 Previsão da Taxa de Liberação dos Agentes Técnicos (ano anterior)</t>
  </si>
  <si>
    <t>4.4.2 Desembolso efetuado (ano anterior)</t>
  </si>
  <si>
    <t>4.4.3 Ajuste da Taxa de Liberação dos Agentes Técnicos (ano anterior)</t>
  </si>
  <si>
    <t>4.4.4 Provisão para Taxa de Liberação do Agente Financeiro (ano vigente)</t>
  </si>
  <si>
    <t>4.5 Taxa de Comissão de Estudos dos Agentes Técnicos (Inc. V, Artigo 22)</t>
  </si>
  <si>
    <t>4.5.1 Previsão da Taxa Comissão de Estudos dos Agentes Técnicos  (ano anterior)</t>
  </si>
  <si>
    <t>4.5.2 Desembolso efetuado (ano anterior)</t>
  </si>
  <si>
    <t>4.5.3 Ajuste da Taxa Comissão de Estudos dos Agentes Técnicos (ano anterior)</t>
  </si>
  <si>
    <t>4.5.4 Provisão para Taxa Comissão de Estudos dos Agentes Técnicos (ano vigente)</t>
  </si>
  <si>
    <t>6 DESPESAS DE INVESTIMENTO</t>
  </si>
  <si>
    <t>6.2 Empréstimos contratados (Inc. I, Artigo 22)</t>
  </si>
  <si>
    <t>6.3 Bases técnicas e instrum.da Política Est. de Rec. Hídricos (Inc. II, Artigo 22)</t>
  </si>
  <si>
    <t>6.4 Transferências entre Bacias (Inc. III, Artigo 22)</t>
  </si>
  <si>
    <t>6.5 Pagamentos (inc. IV, art. 22)</t>
  </si>
  <si>
    <t>6.7 Ajuste do exercício (ano anterior)</t>
  </si>
  <si>
    <t>6.7.1 Valor disponibilizado no plano de aplicação da cobrança (ano anterior) para investimento</t>
  </si>
  <si>
    <t>6.8 Transferência de Recursos de Custeio</t>
  </si>
  <si>
    <t>ANEXO I - PLANO DE APLICAÇÃO DE RECURSOS DA COBRANÇA PARA (ANO)</t>
  </si>
  <si>
    <t>Decreto estadual nº 50.667, de 30 de março de 2006</t>
  </si>
  <si>
    <t>4 AJUSTES DO EXERCÍCIO ANTERIOR E PREVISÕES PARA O EXERCÍCIO ATUAL</t>
  </si>
  <si>
    <t>3.1 Alocação da previsão de arrecadação (máximo de 10%)</t>
  </si>
  <si>
    <t>3 DESPESAS DE CUSTEIO (conforme Anexo II)</t>
  </si>
  <si>
    <t>5.2 Total dos Ajustes e Previsões (transporte item 4)</t>
  </si>
  <si>
    <t xml:space="preserve">6.1 Alocação da previsão de arrecadação para Investimento </t>
  </si>
  <si>
    <r>
      <t xml:space="preserve">6.9 Apuração parcial da disponibilidade para investimento </t>
    </r>
    <r>
      <rPr>
        <sz val="9"/>
        <rFont val="Arial"/>
        <family val="2"/>
      </rPr>
      <t>(transporte item 5)</t>
    </r>
  </si>
  <si>
    <t>ANEXO III - MEMÓRIA DE CÁLCULO DE INVESTIMENTO</t>
  </si>
  <si>
    <t>Concluído</t>
  </si>
  <si>
    <t>Nº SINFEHIDRO</t>
  </si>
  <si>
    <t>Nº Contrato</t>
  </si>
  <si>
    <t>Situação</t>
  </si>
  <si>
    <t>Data de assinatura</t>
  </si>
  <si>
    <t>Data de conclusão</t>
  </si>
  <si>
    <t>Valor pleiteado
(A)</t>
  </si>
  <si>
    <t>Valor aprovado
(B)</t>
  </si>
  <si>
    <t>Valor aditado
(C)</t>
  </si>
  <si>
    <t>Valor pago
(D)</t>
  </si>
  <si>
    <t>DISPONÍVEL
P/ UTILIZAÇÃO
(E)</t>
  </si>
  <si>
    <t>ANEXO II - DESPESAS DE CUSTEIO PARA (ANO)</t>
  </si>
  <si>
    <t>3.1.5 Transferência para DAEE - ressarcimento de tarifas de cobrança</t>
  </si>
  <si>
    <t>2 AJUSTE DA RECEITA (ANO ANTERIOR)</t>
  </si>
  <si>
    <t xml:space="preserve">6.5.1  Manutenção de sistemas de controle da cobrança </t>
  </si>
  <si>
    <t>6.6.1 Rendimentos repassados pelo Tomador</t>
  </si>
  <si>
    <t>6.6.2 Devolução de parcelas - contratos não reembolsáveis</t>
  </si>
  <si>
    <t>5.1 Ajuste da receita (transporte item 2)</t>
  </si>
  <si>
    <t>6.6.3 Pagamento de parcelas - contratos com retorno</t>
  </si>
  <si>
    <t>6.6 Lançamentos a Crédito constantes no extrato bancário (ano anterior)</t>
  </si>
  <si>
    <t>2017-BS_COB-60</t>
  </si>
  <si>
    <t>NATUREZA DAS DESPESAS</t>
  </si>
  <si>
    <t>VALOR (R$)</t>
  </si>
  <si>
    <t>Custos Operacionais da Cobrança</t>
  </si>
  <si>
    <t>1. Tarifas/Taxas Bancárias</t>
  </si>
  <si>
    <t>2. Transferência para DAEE - ressarcimento de tarifas de cobrança</t>
  </si>
  <si>
    <t>3. Correio</t>
  </si>
  <si>
    <t>Atividades de Secretaria Executiva</t>
  </si>
  <si>
    <t>Material de Consumo</t>
  </si>
  <si>
    <t xml:space="preserve">1. Gêneros alimentícios </t>
  </si>
  <si>
    <t xml:space="preserve">2. Combustíveis e Lubrificantes </t>
  </si>
  <si>
    <t xml:space="preserve">3. Material, peças e acessórios </t>
  </si>
  <si>
    <t>4. Material para informática</t>
  </si>
  <si>
    <t xml:space="preserve">5. Material de escritório </t>
  </si>
  <si>
    <t>6. Outros materiais de consumo</t>
  </si>
  <si>
    <t xml:space="preserve">Serviços de Terceiros </t>
  </si>
  <si>
    <t xml:space="preserve">1. Assessoria e consultoria </t>
  </si>
  <si>
    <t>2.Serviços de limpeza e vigilância (pessoa jurídica)</t>
  </si>
  <si>
    <t>3. Outros serviços de terceiros (pessoa jurídica)</t>
  </si>
  <si>
    <t>4. Outros serviços de terceiros (pessoa física)</t>
  </si>
  <si>
    <t>5. Obrigações Tributárias e Contributivas</t>
  </si>
  <si>
    <t>Outras Despesas de Custeio</t>
  </si>
  <si>
    <t>1. Serviços de Utilidade Pública</t>
  </si>
  <si>
    <t xml:space="preserve">2. Passagens e Despesas com Locomoção </t>
  </si>
  <si>
    <t>3. Alimentação e Hospedagem</t>
  </si>
  <si>
    <t xml:space="preserve"> Pessoal </t>
  </si>
  <si>
    <t>1. Sálarios Líquidos</t>
  </si>
  <si>
    <t>2. Férias + 1/3 (líquido)</t>
  </si>
  <si>
    <t>3. 13º salário (líquido)</t>
  </si>
  <si>
    <t>4. Provisão rescisão contratual</t>
  </si>
  <si>
    <t>5. Vale transporte</t>
  </si>
  <si>
    <t>6. Imposto de renda</t>
  </si>
  <si>
    <t>7. INSS</t>
  </si>
  <si>
    <t>8. PIS</t>
  </si>
  <si>
    <t>9. FGTS</t>
  </si>
  <si>
    <t>10. Assistência médica</t>
  </si>
  <si>
    <t>11. Auxílio alimentação</t>
  </si>
  <si>
    <t>12. Seguro de vida</t>
  </si>
  <si>
    <t>13.Auxílio creche</t>
  </si>
  <si>
    <t>14. Contribuição sindical</t>
  </si>
  <si>
    <t>15. Treinamento/Cursos/Congressos</t>
  </si>
  <si>
    <t>16. Saúde ocupacional (segurança e medicina do trabalho)</t>
  </si>
  <si>
    <t>TOTAL:</t>
  </si>
  <si>
    <t>2018-BS_COB-69</t>
  </si>
  <si>
    <t>2018-BS_COB-73</t>
  </si>
  <si>
    <t>2018-BS_COB-74</t>
  </si>
  <si>
    <t>2018-BS_COB-75</t>
  </si>
  <si>
    <t>2018-BS_COB-76</t>
  </si>
  <si>
    <t>2018-BS_COB-77</t>
  </si>
  <si>
    <t>2018-BS_COB-78</t>
  </si>
  <si>
    <t>2018-BS_COB-79</t>
  </si>
  <si>
    <t>2018-BS_COB-80</t>
  </si>
  <si>
    <t>2018-BS_COB-81</t>
  </si>
  <si>
    <t>2018-BS_COB-82</t>
  </si>
  <si>
    <t>2018-BS_COB-84</t>
  </si>
  <si>
    <t>2018-BS_COB-85</t>
  </si>
  <si>
    <t>2018-BS_COB-86</t>
  </si>
  <si>
    <t>2018-BS_COB-87</t>
  </si>
  <si>
    <t>2018-BS_COB-88</t>
  </si>
  <si>
    <t>2018-BS_COB-89</t>
  </si>
  <si>
    <t>2018-BS_COB-90</t>
  </si>
  <si>
    <t>0</t>
  </si>
  <si>
    <t>COMPROMETIDO
(F)</t>
  </si>
  <si>
    <t>6.7.2 Resultado da movimentação dos empreendimentos (durante período de vigência do plano de aplicação anterior (diferença dos valores pleiteados e contratados, cancelamentos, conclusões e aditivos). As apurações são realizadas na memória de cálculo, conforme Anexo III)</t>
  </si>
  <si>
    <t xml:space="preserve">DELIBERAÇÃO CBH Nº 371, DE 12 DE MARÇO DE 2020       </t>
  </si>
  <si>
    <t>DELIBERAÇÃO CBH-BS Nº 371, DE 12 DE MARÇO DE 2020</t>
  </si>
  <si>
    <t>2013-BS-COB-1</t>
  </si>
  <si>
    <t>033/2014</t>
  </si>
  <si>
    <t>03/02/2014</t>
  </si>
  <si>
    <t>2014-BS-COB-13</t>
  </si>
  <si>
    <t>2015-BS-COB-24</t>
  </si>
  <si>
    <t>2015-BS-COB-28</t>
  </si>
  <si>
    <t>2015-BS-COB-32</t>
  </si>
  <si>
    <t>2015-BS-COB-34</t>
  </si>
  <si>
    <t>2016-BS-COB-37</t>
  </si>
  <si>
    <t>2016-BS-COB-47</t>
  </si>
  <si>
    <t>044/2015</t>
  </si>
  <si>
    <t>29/01/2015</t>
  </si>
  <si>
    <t xml:space="preserve">DELIBERAÇÃO CBH Nº 371, DE 12 DE MARÇO DE 2020.           </t>
  </si>
  <si>
    <t>406/2015</t>
  </si>
  <si>
    <t>17/11/2015</t>
  </si>
  <si>
    <t>26/02/2016</t>
  </si>
  <si>
    <t>065/2019</t>
  </si>
  <si>
    <t>433/2015</t>
  </si>
  <si>
    <t>04/12/2015</t>
  </si>
  <si>
    <t>043/2016</t>
  </si>
  <si>
    <t>02/02/2016</t>
  </si>
  <si>
    <t>28/06/2019</t>
  </si>
  <si>
    <t>165/2016</t>
  </si>
  <si>
    <t>08/11/2016</t>
  </si>
  <si>
    <t>19/07/2019</t>
  </si>
  <si>
    <t>029/2017</t>
  </si>
  <si>
    <t>14/03/2017</t>
  </si>
  <si>
    <t>05/12/2019</t>
  </si>
  <si>
    <t>2019-BS_COB-94</t>
  </si>
  <si>
    <t>2019-BS_COB-106</t>
  </si>
  <si>
    <t>2017-BS_COB-59</t>
  </si>
  <si>
    <t>2017-BS_COB-61</t>
  </si>
  <si>
    <t>2017-BS_COB-62</t>
  </si>
  <si>
    <t>2017-BS_COB-63</t>
  </si>
  <si>
    <t>2017-BS_COB-64</t>
  </si>
  <si>
    <t>2017-BS_COB-66</t>
  </si>
  <si>
    <t>Não iniciado</t>
  </si>
  <si>
    <t>Em Execução</t>
  </si>
  <si>
    <t>2019-BS_COB-91</t>
  </si>
  <si>
    <t>Em Análise</t>
  </si>
  <si>
    <t>2019-BS_COB-92</t>
  </si>
  <si>
    <t>2019-BS_COB-93</t>
  </si>
  <si>
    <t>2019-BS_COB-95</t>
  </si>
  <si>
    <t>2019-BS_COB-96</t>
  </si>
  <si>
    <t>2019-BS_COB-97</t>
  </si>
  <si>
    <t>2019-BS_COB-98</t>
  </si>
  <si>
    <t>2019-BS_COB-99</t>
  </si>
  <si>
    <t>2019-BS_COB-100</t>
  </si>
  <si>
    <t>2019-BS_COB-101</t>
  </si>
  <si>
    <t>2019-BS_COB-102</t>
  </si>
  <si>
    <t>2019-BS_COB-103</t>
  </si>
  <si>
    <t>2019-BS_COB-105</t>
  </si>
  <si>
    <t>2019-BS_COB-107</t>
  </si>
  <si>
    <t>2019-BS_COB-108</t>
  </si>
  <si>
    <t>2019-BS_COB-109</t>
  </si>
  <si>
    <t>2019-BS_COB-110</t>
  </si>
  <si>
    <t>2019-BS_COB-111</t>
  </si>
  <si>
    <t>2019-BS_COB-112</t>
  </si>
  <si>
    <t>2019-BS_COB-113</t>
  </si>
  <si>
    <t>2019-BS_COB-114</t>
  </si>
  <si>
    <t>2019-BS_COB-115</t>
  </si>
  <si>
    <t>2019-BS_COB-116</t>
  </si>
  <si>
    <t>2019-BS_COB-117</t>
  </si>
  <si>
    <t>2019-BS_COB-118</t>
  </si>
  <si>
    <t>2019-BS_COB-119</t>
  </si>
  <si>
    <t>2019-BS_COB-121</t>
  </si>
  <si>
    <t>2019-BS_COB-122</t>
  </si>
  <si>
    <t>2019-BS_COB-124</t>
  </si>
  <si>
    <t>2019-BS_COB-125</t>
  </si>
  <si>
    <t>2019-BS_COB-126</t>
  </si>
  <si>
    <t>2019-BS_COB-127</t>
  </si>
  <si>
    <t>2019-BS_COB-128</t>
  </si>
  <si>
    <t>2019-BS_COB-129</t>
  </si>
  <si>
    <t>2019-BS_COB-130</t>
  </si>
  <si>
    <t>2019-BS_COB-131</t>
  </si>
  <si>
    <t>2019-BS_COB-132</t>
  </si>
  <si>
    <t>2019-BS_COB-133</t>
  </si>
  <si>
    <t>2019-BS_COB-134</t>
  </si>
  <si>
    <t>2019-BS_COB-135</t>
  </si>
  <si>
    <t>2016-BS_COB-48</t>
  </si>
  <si>
    <t>2017-BS_COB-65</t>
  </si>
  <si>
    <t>Cancelado</t>
  </si>
  <si>
    <t>,</t>
  </si>
  <si>
    <t>139/2019</t>
  </si>
  <si>
    <t>07/07/2017</t>
  </si>
  <si>
    <t>122/2018</t>
  </si>
  <si>
    <t>18/04/2018</t>
  </si>
  <si>
    <t>018/2019</t>
  </si>
  <si>
    <t>14/02/2019</t>
  </si>
  <si>
    <t>19/08/2019</t>
  </si>
  <si>
    <t>071/2019</t>
  </si>
  <si>
    <t>29/03/2019</t>
  </si>
  <si>
    <t>178/2019</t>
  </si>
  <si>
    <t>12/07/2019</t>
  </si>
  <si>
    <t>179/2019</t>
  </si>
  <si>
    <t>181/2019</t>
  </si>
  <si>
    <t>028/2019</t>
  </si>
  <si>
    <t>269/2019</t>
  </si>
  <si>
    <t>010/2019</t>
  </si>
  <si>
    <t>140/2019</t>
  </si>
  <si>
    <t>257/2019</t>
  </si>
  <si>
    <t>353/2019</t>
  </si>
  <si>
    <t>014/2018</t>
  </si>
  <si>
    <t>179/2017</t>
  </si>
  <si>
    <t>190/2017</t>
  </si>
  <si>
    <t>253/2018</t>
  </si>
  <si>
    <t>081/2018</t>
  </si>
  <si>
    <t>180/2017</t>
  </si>
  <si>
    <t>072/2019</t>
  </si>
  <si>
    <t>044/2019</t>
  </si>
  <si>
    <t>047/2019</t>
  </si>
  <si>
    <t>11/03/2019</t>
  </si>
  <si>
    <t>011/2019</t>
  </si>
  <si>
    <t>200/2019</t>
  </si>
  <si>
    <t>24/07/2019</t>
  </si>
  <si>
    <t>2018-BS_COB-83</t>
  </si>
  <si>
    <t>183/2019</t>
  </si>
  <si>
    <t>16/07/2019</t>
  </si>
  <si>
    <t>1.1 Previsão de Arrecadação no Exercício (ano vigente) - Programa 2625 - Ação 2467- LOA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</si>
</sst>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&quot;\ #,##0.00"/>
    <numFmt numFmtId="173" formatCode="_(* #,##0_);_(* \(#,##0\);_(* &quot;-&quot;??_);_(@_)"/>
    <numFmt numFmtId="174" formatCode="[$-416]dddd\,\ d&quot; de &quot;mmmm&quot; de &quot;yyyy"/>
    <numFmt numFmtId="175" formatCode="0.0"/>
    <numFmt numFmtId="176" formatCode="_(* #,##0.000_);_(* \(#,##0.000\);_(* &quot;-&quot;??_);_(@_)"/>
    <numFmt numFmtId="177" formatCode="_(* #,##0.0000_);_(* \(#,##0.0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b/>
      <sz val="7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/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10" fontId="56" fillId="0" borderId="10" xfId="0" applyNumberFormat="1" applyFont="1" applyFill="1" applyBorder="1" applyAlignment="1" applyProtection="1">
      <alignment vertical="center"/>
      <protection locked="0"/>
    </xf>
    <xf numFmtId="9" fontId="56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 locked="0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4" fontId="4" fillId="0" borderId="14" xfId="0" applyNumberFormat="1" applyFont="1" applyBorder="1" applyAlignment="1" applyProtection="1">
      <alignment horizontal="justify" vertical="center"/>
      <protection locked="0"/>
    </xf>
    <xf numFmtId="4" fontId="4" fillId="0" borderId="11" xfId="0" applyNumberFormat="1" applyFont="1" applyBorder="1" applyAlignment="1" applyProtection="1">
      <alignment horizontal="justify" vertical="center"/>
      <protection locked="0"/>
    </xf>
    <xf numFmtId="171" fontId="5" fillId="0" borderId="11" xfId="65" applyFont="1" applyBorder="1" applyAlignment="1" applyProtection="1">
      <alignment horizontal="justify" vertical="center"/>
      <protection locked="0"/>
    </xf>
    <xf numFmtId="171" fontId="4" fillId="0" borderId="12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4" fontId="5" fillId="0" borderId="12" xfId="0" applyNumberFormat="1" applyFont="1" applyFill="1" applyBorder="1" applyAlignment="1" applyProtection="1">
      <alignment vertical="center"/>
      <protection locked="0"/>
    </xf>
    <xf numFmtId="171" fontId="5" fillId="0" borderId="13" xfId="65" applyFont="1" applyFill="1" applyBorder="1" applyAlignment="1" applyProtection="1">
      <alignment horizontal="right" vertical="center"/>
      <protection locked="0"/>
    </xf>
    <xf numFmtId="171" fontId="5" fillId="0" borderId="12" xfId="65" applyFont="1" applyFill="1" applyBorder="1" applyAlignment="1" applyProtection="1">
      <alignment horizontal="right" vertical="center"/>
      <protection locked="0"/>
    </xf>
    <xf numFmtId="4" fontId="5" fillId="0" borderId="15" xfId="0" applyNumberFormat="1" applyFont="1" applyBorder="1" applyAlignment="1" applyProtection="1">
      <alignment horizontal="right" vertical="center"/>
      <protection locked="0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33" borderId="16" xfId="50" applyFont="1" applyFill="1" applyBorder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4" fontId="5" fillId="0" borderId="17" xfId="0" applyNumberFormat="1" applyFont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57" fillId="0" borderId="18" xfId="0" applyFont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4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4" fontId="4" fillId="34" borderId="14" xfId="0" applyNumberFormat="1" applyFont="1" applyFill="1" applyBorder="1" applyAlignment="1" applyProtection="1">
      <alignment horizontal="center" vertical="center"/>
      <protection locked="0"/>
    </xf>
    <xf numFmtId="4" fontId="4" fillId="34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4" fontId="5" fillId="0" borderId="19" xfId="0" applyNumberFormat="1" applyFont="1" applyBorder="1" applyAlignment="1" applyProtection="1">
      <alignment vertical="center"/>
      <protection locked="0"/>
    </xf>
    <xf numFmtId="0" fontId="57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4" fontId="4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4" fontId="4" fillId="34" borderId="23" xfId="0" applyNumberFormat="1" applyFont="1" applyFill="1" applyBorder="1" applyAlignment="1" applyProtection="1">
      <alignment horizontal="center" vertical="center"/>
      <protection locked="0"/>
    </xf>
    <xf numFmtId="0" fontId="57" fillId="0" borderId="24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4" fontId="4" fillId="34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4" fontId="4" fillId="34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4" fontId="4" fillId="34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justify" vertical="center"/>
      <protection locked="0"/>
    </xf>
    <xf numFmtId="4" fontId="4" fillId="34" borderId="11" xfId="0" applyNumberFormat="1" applyFont="1" applyFill="1" applyBorder="1" applyAlignment="1" applyProtection="1">
      <alignment horizontal="justify" vertical="center"/>
      <protection locked="0"/>
    </xf>
    <xf numFmtId="0" fontId="4" fillId="0" borderId="11" xfId="0" applyFont="1" applyBorder="1" applyAlignment="1" applyProtection="1">
      <alignment horizontal="justify" vertical="center"/>
      <protection locked="0"/>
    </xf>
    <xf numFmtId="0" fontId="57" fillId="0" borderId="24" xfId="0" applyFont="1" applyBorder="1" applyAlignment="1" applyProtection="1">
      <alignment horizontal="justify" vertical="center"/>
      <protection locked="0"/>
    </xf>
    <xf numFmtId="0" fontId="57" fillId="0" borderId="0" xfId="0" applyFont="1" applyAlignment="1" applyProtection="1">
      <alignment horizontal="justify" vertical="center"/>
      <protection locked="0"/>
    </xf>
    <xf numFmtId="0" fontId="5" fillId="0" borderId="11" xfId="0" applyFont="1" applyBorder="1" applyAlignment="1" applyProtection="1">
      <alignment horizontal="justify" vertical="center"/>
      <protection locked="0"/>
    </xf>
    <xf numFmtId="4" fontId="4" fillId="34" borderId="21" xfId="0" applyNumberFormat="1" applyFont="1" applyFill="1" applyBorder="1" applyAlignment="1" applyProtection="1">
      <alignment horizontal="justify" vertical="center"/>
      <protection locked="0"/>
    </xf>
    <xf numFmtId="171" fontId="4" fillId="0" borderId="12" xfId="65" applyFont="1" applyBorder="1" applyAlignment="1" applyProtection="1">
      <alignment horizontal="justify" vertical="center"/>
      <protection locked="0"/>
    </xf>
    <xf numFmtId="0" fontId="4" fillId="0" borderId="20" xfId="0" applyFont="1" applyBorder="1" applyAlignment="1" applyProtection="1">
      <alignment horizontal="justify" vertical="center"/>
      <protection locked="0"/>
    </xf>
    <xf numFmtId="4" fontId="4" fillId="34" borderId="12" xfId="0" applyNumberFormat="1" applyFont="1" applyFill="1" applyBorder="1" applyAlignment="1" applyProtection="1">
      <alignment horizontal="justify" vertical="center"/>
      <protection locked="0"/>
    </xf>
    <xf numFmtId="171" fontId="4" fillId="0" borderId="12" xfId="0" applyNumberFormat="1" applyFont="1" applyBorder="1" applyAlignment="1" applyProtection="1">
      <alignment vertical="center"/>
      <protection/>
    </xf>
    <xf numFmtId="171" fontId="4" fillId="0" borderId="29" xfId="0" applyNumberFormat="1" applyFont="1" applyBorder="1" applyAlignment="1" applyProtection="1">
      <alignment vertical="center"/>
      <protection/>
    </xf>
    <xf numFmtId="171" fontId="5" fillId="0" borderId="11" xfId="0" applyNumberFormat="1" applyFont="1" applyBorder="1" applyAlignment="1" applyProtection="1">
      <alignment vertical="center"/>
      <protection/>
    </xf>
    <xf numFmtId="171" fontId="5" fillId="0" borderId="12" xfId="0" applyNumberFormat="1" applyFont="1" applyBorder="1" applyAlignment="1" applyProtection="1">
      <alignment vertical="center"/>
      <protection/>
    </xf>
    <xf numFmtId="10" fontId="56" fillId="0" borderId="10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justify" vertical="center"/>
      <protection locked="0"/>
    </xf>
    <xf numFmtId="4" fontId="5" fillId="0" borderId="30" xfId="0" applyNumberFormat="1" applyFont="1" applyBorder="1" applyAlignment="1" applyProtection="1">
      <alignment horizontal="right" vertical="center"/>
      <protection locked="0"/>
    </xf>
    <xf numFmtId="171" fontId="4" fillId="0" borderId="11" xfId="0" applyNumberFormat="1" applyFont="1" applyBorder="1" applyAlignment="1" applyProtection="1">
      <alignment vertical="center"/>
      <protection/>
    </xf>
    <xf numFmtId="171" fontId="4" fillId="0" borderId="28" xfId="0" applyNumberFormat="1" applyFont="1" applyBorder="1" applyAlignment="1" applyProtection="1">
      <alignment vertical="center"/>
      <protection/>
    </xf>
    <xf numFmtId="171" fontId="5" fillId="0" borderId="11" xfId="65" applyFont="1" applyFill="1" applyBorder="1" applyAlignment="1" applyProtection="1">
      <alignment horizontal="right" vertical="center"/>
      <protection locked="0"/>
    </xf>
    <xf numFmtId="4" fontId="4" fillId="0" borderId="28" xfId="0" applyNumberFormat="1" applyFont="1" applyBorder="1" applyAlignment="1" applyProtection="1">
      <alignment horizontal="justify" vertical="center"/>
      <protection locked="0"/>
    </xf>
    <xf numFmtId="171" fontId="5" fillId="0" borderId="21" xfId="65" applyFont="1" applyBorder="1" applyAlignment="1" applyProtection="1">
      <alignment horizontal="justify" vertical="center"/>
      <protection locked="0"/>
    </xf>
    <xf numFmtId="171" fontId="4" fillId="34" borderId="14" xfId="65" applyFont="1" applyFill="1" applyBorder="1" applyAlignment="1" applyProtection="1">
      <alignment horizontal="justify" vertical="center"/>
      <protection locked="0"/>
    </xf>
    <xf numFmtId="171" fontId="4" fillId="34" borderId="11" xfId="65" applyFont="1" applyFill="1" applyBorder="1" applyAlignment="1" applyProtection="1">
      <alignment horizontal="justify" vertical="center"/>
      <protection locked="0"/>
    </xf>
    <xf numFmtId="0" fontId="30" fillId="35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 vertical="center" wrapText="1"/>
    </xf>
    <xf numFmtId="49" fontId="9" fillId="0" borderId="32" xfId="65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171" fontId="9" fillId="0" borderId="32" xfId="65" applyFont="1" applyFill="1" applyBorder="1" applyAlignment="1">
      <alignment horizontal="right" vertical="center" wrapText="1"/>
    </xf>
    <xf numFmtId="171" fontId="9" fillId="0" borderId="32" xfId="65" applyFont="1" applyFill="1" applyBorder="1" applyAlignment="1">
      <alignment horizontal="center" vertical="center" wrapText="1"/>
    </xf>
    <xf numFmtId="14" fontId="9" fillId="0" borderId="32" xfId="0" applyNumberFormat="1" applyFont="1" applyFill="1" applyBorder="1" applyAlignment="1">
      <alignment horizontal="center" vertical="center" wrapText="1"/>
    </xf>
    <xf numFmtId="4" fontId="9" fillId="0" borderId="32" xfId="0" applyNumberFormat="1" applyFont="1" applyFill="1" applyBorder="1" applyAlignment="1">
      <alignment horizontal="right" vertical="center" wrapText="1"/>
    </xf>
    <xf numFmtId="4" fontId="9" fillId="0" borderId="32" xfId="0" applyNumberFormat="1" applyFont="1" applyFill="1" applyBorder="1" applyAlignment="1">
      <alignment vertical="center" wrapText="1"/>
    </xf>
    <xf numFmtId="4" fontId="9" fillId="0" borderId="32" xfId="0" applyNumberFormat="1" applyFont="1" applyFill="1" applyBorder="1" applyAlignment="1">
      <alignment horizontal="center" vertical="center" wrapText="1"/>
    </xf>
    <xf numFmtId="171" fontId="58" fillId="0" borderId="31" xfId="0" applyNumberFormat="1" applyFont="1" applyBorder="1" applyAlignment="1">
      <alignment/>
    </xf>
    <xf numFmtId="4" fontId="58" fillId="0" borderId="31" xfId="0" applyNumberFormat="1" applyFont="1" applyBorder="1" applyAlignment="1">
      <alignment/>
    </xf>
    <xf numFmtId="0" fontId="59" fillId="36" borderId="33" xfId="0" applyFont="1" applyFill="1" applyBorder="1" applyAlignment="1">
      <alignment horizontal="center" vertical="center" wrapText="1"/>
    </xf>
    <xf numFmtId="0" fontId="59" fillId="36" borderId="16" xfId="0" applyFont="1" applyFill="1" applyBorder="1" applyAlignment="1">
      <alignment horizontal="center" wrapText="1"/>
    </xf>
    <xf numFmtId="0" fontId="59" fillId="36" borderId="10" xfId="0" applyFont="1" applyFill="1" applyBorder="1" applyAlignment="1">
      <alignment horizontal="center" wrapText="1"/>
    </xf>
    <xf numFmtId="0" fontId="59" fillId="33" borderId="34" xfId="0" applyFont="1" applyFill="1" applyBorder="1" applyAlignment="1">
      <alignment horizontal="center" vertical="justify" wrapText="1"/>
    </xf>
    <xf numFmtId="171" fontId="59" fillId="0" borderId="14" xfId="65" applyFont="1" applyBorder="1" applyAlignment="1">
      <alignment horizontal="right" wrapText="1"/>
    </xf>
    <xf numFmtId="0" fontId="59" fillId="0" borderId="21" xfId="0" applyFont="1" applyBorder="1" applyAlignment="1">
      <alignment horizontal="right" wrapText="1"/>
    </xf>
    <xf numFmtId="0" fontId="60" fillId="0" borderId="26" xfId="0" applyFont="1" applyBorder="1" applyAlignment="1">
      <alignment horizontal="justify" vertical="justify" wrapText="1"/>
    </xf>
    <xf numFmtId="171" fontId="60" fillId="0" borderId="11" xfId="65" applyFont="1" applyBorder="1" applyAlignment="1">
      <alignment horizontal="right" wrapText="1"/>
    </xf>
    <xf numFmtId="49" fontId="60" fillId="0" borderId="11" xfId="0" applyNumberFormat="1" applyFont="1" applyBorder="1" applyAlignment="1">
      <alignment horizontal="right" wrapText="1"/>
    </xf>
    <xf numFmtId="0" fontId="59" fillId="0" borderId="26" xfId="0" applyFont="1" applyBorder="1" applyAlignment="1">
      <alignment horizontal="justify" vertical="justify" wrapText="1"/>
    </xf>
    <xf numFmtId="171" fontId="59" fillId="0" borderId="11" xfId="65" applyFont="1" applyBorder="1" applyAlignment="1">
      <alignment horizontal="right" wrapText="1"/>
    </xf>
    <xf numFmtId="0" fontId="59" fillId="0" borderId="11" xfId="0" applyFont="1" applyBorder="1" applyAlignment="1">
      <alignment horizontal="right" wrapText="1"/>
    </xf>
    <xf numFmtId="0" fontId="59" fillId="33" borderId="26" xfId="0" applyFont="1" applyFill="1" applyBorder="1" applyAlignment="1">
      <alignment horizontal="center" vertical="justify" wrapText="1"/>
    </xf>
    <xf numFmtId="0" fontId="59" fillId="0" borderId="11" xfId="0" applyFont="1" applyBorder="1" applyAlignment="1">
      <alignment horizontal="left" wrapText="1"/>
    </xf>
    <xf numFmtId="2" fontId="60" fillId="0" borderId="11" xfId="0" applyNumberFormat="1" applyFont="1" applyBorder="1" applyAlignment="1">
      <alignment horizontal="left" wrapText="1"/>
    </xf>
    <xf numFmtId="171" fontId="59" fillId="0" borderId="11" xfId="65" applyFont="1" applyFill="1" applyBorder="1" applyAlignment="1">
      <alignment horizontal="right" wrapText="1"/>
    </xf>
    <xf numFmtId="173" fontId="59" fillId="0" borderId="11" xfId="65" applyNumberFormat="1" applyFont="1" applyBorder="1" applyAlignment="1">
      <alignment horizontal="right" wrapText="1"/>
    </xf>
    <xf numFmtId="0" fontId="59" fillId="0" borderId="11" xfId="0" applyFont="1" applyBorder="1" applyAlignment="1">
      <alignment wrapText="1"/>
    </xf>
    <xf numFmtId="49" fontId="59" fillId="0" borderId="11" xfId="0" applyNumberFormat="1" applyFont="1" applyBorder="1" applyAlignment="1">
      <alignment horizontal="right" wrapText="1"/>
    </xf>
    <xf numFmtId="0" fontId="60" fillId="0" borderId="11" xfId="0" applyNumberFormat="1" applyFont="1" applyBorder="1" applyAlignment="1">
      <alignment wrapText="1"/>
    </xf>
    <xf numFmtId="172" fontId="60" fillId="0" borderId="11" xfId="0" applyNumberFormat="1" applyFont="1" applyBorder="1" applyAlignment="1">
      <alignment horizontal="right" wrapText="1"/>
    </xf>
    <xf numFmtId="172" fontId="61" fillId="0" borderId="11" xfId="0" applyNumberFormat="1" applyFont="1" applyBorder="1" applyAlignment="1">
      <alignment horizontal="left" wrapText="1"/>
    </xf>
    <xf numFmtId="172" fontId="60" fillId="0" borderId="11" xfId="0" applyNumberFormat="1" applyFont="1" applyBorder="1" applyAlignment="1">
      <alignment wrapText="1"/>
    </xf>
    <xf numFmtId="43" fontId="59" fillId="36" borderId="10" xfId="0" applyNumberFormat="1" applyFont="1" applyFill="1" applyBorder="1" applyAlignment="1">
      <alignment horizontal="center" vertical="center" wrapText="1"/>
    </xf>
    <xf numFmtId="9" fontId="59" fillId="36" borderId="35" xfId="0" applyNumberFormat="1" applyFont="1" applyFill="1" applyBorder="1" applyAlignment="1">
      <alignment horizontal="center" wrapText="1"/>
    </xf>
    <xf numFmtId="8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2" fontId="9" fillId="0" borderId="32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right" vertical="center" wrapText="1"/>
    </xf>
    <xf numFmtId="2" fontId="9" fillId="0" borderId="32" xfId="65" applyNumberFormat="1" applyFont="1" applyFill="1" applyBorder="1" applyAlignment="1">
      <alignment horizontal="right" vertical="center" wrapText="1"/>
    </xf>
    <xf numFmtId="2" fontId="9" fillId="0" borderId="32" xfId="65" applyNumberFormat="1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2" fontId="8" fillId="35" borderId="31" xfId="0" applyNumberFormat="1" applyFont="1" applyFill="1" applyBorder="1" applyAlignment="1">
      <alignment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" fillId="0" borderId="11" xfId="0" applyFont="1" applyBorder="1" applyAlignment="1" applyProtection="1">
      <alignment horizontal="justify" vertical="center" wrapText="1"/>
      <protection locked="0"/>
    </xf>
    <xf numFmtId="4" fontId="59" fillId="0" borderId="11" xfId="65" applyNumberFormat="1" applyFont="1" applyBorder="1" applyAlignment="1">
      <alignment horizontal="right" wrapText="1"/>
    </xf>
    <xf numFmtId="0" fontId="0" fillId="0" borderId="0" xfId="0" applyFill="1" applyAlignment="1">
      <alignment/>
    </xf>
    <xf numFmtId="171" fontId="5" fillId="0" borderId="30" xfId="65" applyFont="1" applyFill="1" applyBorder="1" applyAlignment="1" applyProtection="1">
      <alignment horizontal="right" vertical="center"/>
      <protection locked="0"/>
    </xf>
    <xf numFmtId="49" fontId="6" fillId="0" borderId="32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2" fontId="6" fillId="0" borderId="32" xfId="65" applyNumberFormat="1" applyFont="1" applyFill="1" applyBorder="1" applyAlignment="1">
      <alignment horizontal="right" vertical="center" wrapText="1"/>
    </xf>
    <xf numFmtId="14" fontId="6" fillId="0" borderId="3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vertical="center" wrapText="1"/>
    </xf>
    <xf numFmtId="2" fontId="6" fillId="0" borderId="32" xfId="65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14" fontId="9" fillId="0" borderId="31" xfId="0" applyNumberFormat="1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right" vertical="center" wrapText="1"/>
    </xf>
    <xf numFmtId="2" fontId="9" fillId="0" borderId="31" xfId="0" applyNumberFormat="1" applyFont="1" applyFill="1" applyBorder="1" applyAlignment="1">
      <alignment horizontal="center" vertical="center" wrapText="1"/>
    </xf>
    <xf numFmtId="2" fontId="9" fillId="0" borderId="31" xfId="65" applyNumberFormat="1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vertical="center" wrapText="1"/>
    </xf>
    <xf numFmtId="171" fontId="9" fillId="0" borderId="31" xfId="65" applyFont="1" applyFill="1" applyBorder="1" applyAlignment="1">
      <alignment horizontal="right" vertical="center" wrapText="1"/>
    </xf>
    <xf numFmtId="4" fontId="9" fillId="0" borderId="3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4" fillId="33" borderId="33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left" vertical="center"/>
      <protection locked="0"/>
    </xf>
    <xf numFmtId="0" fontId="4" fillId="33" borderId="17" xfId="0" applyFont="1" applyFill="1" applyBorder="1" applyAlignment="1" applyProtection="1">
      <alignment horizontal="left" vertical="center"/>
      <protection locked="0"/>
    </xf>
    <xf numFmtId="0" fontId="4" fillId="36" borderId="33" xfId="0" applyFont="1" applyFill="1" applyBorder="1" applyAlignment="1" applyProtection="1">
      <alignment horizontal="left" vertical="center"/>
      <protection locked="0"/>
    </xf>
    <xf numFmtId="0" fontId="4" fillId="36" borderId="35" xfId="0" applyFont="1" applyFill="1" applyBorder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0" fontId="3" fillId="0" borderId="0" xfId="50" applyFont="1" applyFill="1" applyAlignment="1">
      <alignment horizontal="center" wrapText="1"/>
      <protection/>
    </xf>
    <xf numFmtId="0" fontId="3" fillId="0" borderId="0" xfId="50" applyFont="1" applyFill="1" applyAlignment="1">
      <alignment horizontal="center" vertical="center" wrapText="1"/>
      <protection/>
    </xf>
    <xf numFmtId="0" fontId="3" fillId="0" borderId="0" xfId="50" applyFont="1" applyFill="1" applyBorder="1" applyAlignment="1">
      <alignment horizontal="center" wrapText="1"/>
      <protection/>
    </xf>
    <xf numFmtId="43" fontId="58" fillId="0" borderId="36" xfId="0" applyNumberFormat="1" applyFont="1" applyBorder="1" applyAlignment="1">
      <alignment horizontal="left"/>
    </xf>
    <xf numFmtId="0" fontId="58" fillId="0" borderId="37" xfId="0" applyFont="1" applyBorder="1" applyAlignment="1">
      <alignment horizontal="left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Currency" xfId="47"/>
    <cellStyle name="Currency [0]" xfId="48"/>
    <cellStyle name="Neutro" xfId="49"/>
    <cellStyle name="Normal 2" xfId="50"/>
    <cellStyle name="Nota" xfId="51"/>
    <cellStyle name="Percent" xfId="52"/>
    <cellStyle name="Porcentagem 2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74.8515625" style="0" customWidth="1"/>
    <col min="2" max="2" width="14.57421875" style="0" bestFit="1" customWidth="1"/>
    <col min="3" max="3" width="13.57421875" style="0" bestFit="1" customWidth="1"/>
    <col min="4" max="4" width="7.7109375" style="0" bestFit="1" customWidth="1"/>
    <col min="11" max="12" width="11.7109375" style="0" bestFit="1" customWidth="1"/>
    <col min="18" max="18" width="10.8515625" style="0" bestFit="1" customWidth="1"/>
    <col min="20" max="20" width="12.7109375" style="0" bestFit="1" customWidth="1"/>
  </cols>
  <sheetData>
    <row r="1" spans="1:5" ht="15">
      <c r="A1" s="153" t="s">
        <v>156</v>
      </c>
      <c r="B1" s="153"/>
      <c r="C1" s="153"/>
      <c r="D1" s="153"/>
      <c r="E1" s="124"/>
    </row>
    <row r="2" spans="1:5" ht="10.5" customHeight="1">
      <c r="A2" s="153" t="s">
        <v>49</v>
      </c>
      <c r="B2" s="153"/>
      <c r="C2" s="153"/>
      <c r="D2" s="153"/>
      <c r="E2" s="124"/>
    </row>
    <row r="3" spans="1:5" ht="10.5" customHeight="1">
      <c r="A3" s="153" t="s">
        <v>50</v>
      </c>
      <c r="B3" s="153"/>
      <c r="C3" s="153"/>
      <c r="D3" s="153"/>
      <c r="E3" s="124"/>
    </row>
    <row r="4" spans="1:5" ht="4.5" customHeight="1" thickBot="1">
      <c r="A4" s="124"/>
      <c r="B4" s="124"/>
      <c r="C4" s="124"/>
      <c r="D4" s="124"/>
      <c r="E4" s="124"/>
    </row>
    <row r="5" spans="1:5" ht="15.75" thickBot="1">
      <c r="A5" s="17" t="s">
        <v>2</v>
      </c>
      <c r="B5" s="18" t="s">
        <v>1</v>
      </c>
      <c r="C5" s="19" t="s">
        <v>21</v>
      </c>
      <c r="D5" s="19" t="s">
        <v>0</v>
      </c>
      <c r="E5" s="124"/>
    </row>
    <row r="6" spans="1:5" ht="18.75" customHeight="1" thickBot="1">
      <c r="A6" s="20" t="s">
        <v>262</v>
      </c>
      <c r="B6" s="21"/>
      <c r="C6" s="3">
        <v>6000000</v>
      </c>
      <c r="D6" s="2">
        <v>1</v>
      </c>
      <c r="E6" s="124"/>
    </row>
    <row r="7" spans="1:5" s="125" customFormat="1" ht="3" customHeight="1" thickBot="1">
      <c r="A7" s="22"/>
      <c r="B7" s="23"/>
      <c r="C7" s="24"/>
      <c r="D7" s="25"/>
      <c r="E7" s="124"/>
    </row>
    <row r="8" spans="1:5" ht="15.75" thickBot="1">
      <c r="A8" s="148" t="s">
        <v>71</v>
      </c>
      <c r="B8" s="149"/>
      <c r="C8" s="64">
        <f>SUM(C9)+(C12)</f>
        <v>652796.6100000008</v>
      </c>
      <c r="D8" s="26"/>
      <c r="E8" s="124"/>
    </row>
    <row r="9" spans="1:5" ht="15.75" thickBot="1">
      <c r="A9" s="27" t="s">
        <v>4</v>
      </c>
      <c r="B9" s="28"/>
      <c r="C9" s="64">
        <f>SUM(B11)-(B10)</f>
        <v>572410.8800000008</v>
      </c>
      <c r="D9" s="29"/>
      <c r="E9" s="124"/>
    </row>
    <row r="10" spans="1:5" ht="12.75" customHeight="1">
      <c r="A10" s="30" t="s">
        <v>5</v>
      </c>
      <c r="B10" s="12">
        <v>8500000</v>
      </c>
      <c r="C10" s="31"/>
      <c r="D10" s="29"/>
      <c r="E10" s="124"/>
    </row>
    <row r="11" spans="1:5" ht="14.25" customHeight="1" thickBot="1">
      <c r="A11" s="30" t="s">
        <v>6</v>
      </c>
      <c r="B11" s="12">
        <v>9072410.88</v>
      </c>
      <c r="C11" s="32"/>
      <c r="D11" s="29"/>
      <c r="E11" s="124"/>
    </row>
    <row r="12" spans="1:5" ht="15.75" thickBot="1">
      <c r="A12" s="33" t="s">
        <v>7</v>
      </c>
      <c r="B12" s="28"/>
      <c r="C12" s="64">
        <f>SUM(B14)-(B13)</f>
        <v>80385.73</v>
      </c>
      <c r="D12" s="29"/>
      <c r="E12" s="124"/>
    </row>
    <row r="13" spans="1:20" ht="12" customHeight="1" thickBot="1">
      <c r="A13" s="30" t="s">
        <v>8</v>
      </c>
      <c r="B13" s="12">
        <v>0</v>
      </c>
      <c r="C13" s="11"/>
      <c r="D13" s="29"/>
      <c r="E13" s="124"/>
      <c r="T13" s="116"/>
    </row>
    <row r="14" spans="1:20" ht="12" customHeight="1" thickBot="1">
      <c r="A14" s="34" t="s">
        <v>9</v>
      </c>
      <c r="B14" s="13">
        <v>80385.73</v>
      </c>
      <c r="C14" s="32"/>
      <c r="D14" s="29"/>
      <c r="E14" s="124"/>
      <c r="T14" s="116"/>
    </row>
    <row r="15" spans="1:20" ht="3.75" customHeight="1" thickBot="1">
      <c r="A15" s="35"/>
      <c r="B15" s="36"/>
      <c r="C15" s="36"/>
      <c r="D15" s="29"/>
      <c r="E15" s="124"/>
      <c r="T15" s="116"/>
    </row>
    <row r="16" spans="1:5" ht="15.75" thickBot="1">
      <c r="A16" s="148" t="s">
        <v>53</v>
      </c>
      <c r="B16" s="150"/>
      <c r="C16" s="149"/>
      <c r="D16" s="37"/>
      <c r="E16" s="124"/>
    </row>
    <row r="17" spans="1:16" ht="15.75" thickBot="1">
      <c r="A17" s="38" t="s">
        <v>52</v>
      </c>
      <c r="B17" s="39"/>
      <c r="C17" s="65">
        <f>C6*D17</f>
        <v>0</v>
      </c>
      <c r="D17" s="1">
        <v>0</v>
      </c>
      <c r="E17" s="124"/>
      <c r="P17" s="116"/>
    </row>
    <row r="18" spans="1:16" ht="12" customHeight="1">
      <c r="A18" s="40" t="s">
        <v>11</v>
      </c>
      <c r="B18" s="4"/>
      <c r="C18" s="41"/>
      <c r="D18" s="42"/>
      <c r="E18" s="124"/>
      <c r="L18" s="116"/>
      <c r="N18" s="116"/>
      <c r="P18" s="116"/>
    </row>
    <row r="19" spans="1:18" ht="15">
      <c r="A19" s="40" t="s">
        <v>12</v>
      </c>
      <c r="B19" s="4"/>
      <c r="C19" s="28"/>
      <c r="D19" s="29"/>
      <c r="E19" s="124"/>
      <c r="L19" s="116"/>
      <c r="N19" s="116"/>
      <c r="P19" s="116"/>
      <c r="R19" s="116"/>
    </row>
    <row r="20" spans="1:18" ht="15">
      <c r="A20" s="40" t="s">
        <v>13</v>
      </c>
      <c r="B20" s="4"/>
      <c r="C20" s="28"/>
      <c r="D20" s="29"/>
      <c r="E20" s="124"/>
      <c r="K20" s="116"/>
      <c r="L20" s="116"/>
      <c r="N20" s="116"/>
      <c r="P20" s="116"/>
      <c r="R20" s="116"/>
    </row>
    <row r="21" spans="1:11" ht="12" customHeight="1">
      <c r="A21" s="43" t="s">
        <v>14</v>
      </c>
      <c r="B21" s="16"/>
      <c r="C21" s="44"/>
      <c r="D21" s="26"/>
      <c r="E21" s="124"/>
      <c r="K21" s="116"/>
    </row>
    <row r="22" spans="1:11" ht="15.75" thickBot="1">
      <c r="A22" s="45" t="s">
        <v>70</v>
      </c>
      <c r="B22" s="5"/>
      <c r="C22" s="46"/>
      <c r="D22" s="26"/>
      <c r="E22" s="124"/>
      <c r="K22" s="116"/>
    </row>
    <row r="23" spans="1:5" ht="3" customHeight="1" thickBot="1">
      <c r="A23" s="47"/>
      <c r="B23" s="48"/>
      <c r="C23" s="48"/>
      <c r="D23" s="29"/>
      <c r="E23" s="124"/>
    </row>
    <row r="24" spans="1:5" ht="15.75" thickBot="1">
      <c r="A24" s="148" t="s">
        <v>51</v>
      </c>
      <c r="B24" s="149"/>
      <c r="C24" s="64">
        <f>(C25)+(C30)+(C35)+(C40)+(C45)</f>
        <v>1130132.01</v>
      </c>
      <c r="D24" s="29"/>
      <c r="E24" s="124"/>
    </row>
    <row r="25" spans="1:5" ht="13.5" customHeight="1" thickBot="1">
      <c r="A25" s="49" t="s">
        <v>15</v>
      </c>
      <c r="B25" s="28"/>
      <c r="C25" s="64">
        <f>SUM(B29)+(B28)</f>
        <v>2760012.98</v>
      </c>
      <c r="D25" s="29"/>
      <c r="E25" s="124"/>
    </row>
    <row r="26" spans="1:5" ht="13.5" customHeight="1">
      <c r="A26" s="40" t="s">
        <v>16</v>
      </c>
      <c r="B26" s="6">
        <v>3500000</v>
      </c>
      <c r="C26" s="31"/>
      <c r="D26" s="29"/>
      <c r="E26" s="124"/>
    </row>
    <row r="27" spans="1:5" ht="12" customHeight="1">
      <c r="A27" s="40" t="s">
        <v>17</v>
      </c>
      <c r="B27" s="6">
        <v>3260012.98</v>
      </c>
      <c r="C27" s="28"/>
      <c r="D27" s="29"/>
      <c r="E27" s="124"/>
    </row>
    <row r="28" spans="1:5" ht="15">
      <c r="A28" s="40" t="s">
        <v>18</v>
      </c>
      <c r="B28" s="71">
        <f>(B27)-(B26)</f>
        <v>-239987.02000000002</v>
      </c>
      <c r="C28" s="28"/>
      <c r="D28" s="29"/>
      <c r="E28" s="124"/>
    </row>
    <row r="29" spans="1:5" ht="12" customHeight="1" thickBot="1">
      <c r="A29" s="40" t="s">
        <v>19</v>
      </c>
      <c r="B29" s="70">
        <v>3000000</v>
      </c>
      <c r="C29" s="32"/>
      <c r="D29" s="29"/>
      <c r="E29" s="124"/>
    </row>
    <row r="30" spans="1:5" ht="15.75" thickBot="1">
      <c r="A30" s="50" t="s">
        <v>20</v>
      </c>
      <c r="B30" s="28"/>
      <c r="C30" s="64">
        <f>SUM(B33)-(B34)</f>
        <v>-1211081.49</v>
      </c>
      <c r="D30" s="29"/>
      <c r="E30" s="124"/>
    </row>
    <row r="31" spans="1:5" ht="12" customHeight="1">
      <c r="A31" s="40" t="s">
        <v>22</v>
      </c>
      <c r="B31" s="6">
        <v>1500000</v>
      </c>
      <c r="C31" s="31"/>
      <c r="D31" s="29"/>
      <c r="E31" s="124"/>
    </row>
    <row r="32" spans="1:12" ht="13.5" customHeight="1">
      <c r="A32" s="40" t="s">
        <v>23</v>
      </c>
      <c r="B32" s="14">
        <v>1211081.49</v>
      </c>
      <c r="C32" s="28"/>
      <c r="D32" s="29"/>
      <c r="E32" s="124"/>
      <c r="L32" s="116"/>
    </row>
    <row r="33" spans="1:12" ht="13.5" customHeight="1">
      <c r="A33" s="40" t="s">
        <v>24</v>
      </c>
      <c r="B33" s="72">
        <f>(B31)-(B32)</f>
        <v>288918.51</v>
      </c>
      <c r="C33" s="28"/>
      <c r="D33" s="29"/>
      <c r="E33" s="124"/>
      <c r="L33" s="116"/>
    </row>
    <row r="34" spans="1:12" ht="10.5" customHeight="1" thickBot="1">
      <c r="A34" s="40" t="s">
        <v>25</v>
      </c>
      <c r="B34" s="73">
        <v>1500000</v>
      </c>
      <c r="C34" s="32"/>
      <c r="D34" s="29"/>
      <c r="E34" s="124"/>
      <c r="L34" s="116"/>
    </row>
    <row r="35" spans="1:12" ht="15.75" thickBot="1">
      <c r="A35" s="50" t="s">
        <v>26</v>
      </c>
      <c r="B35" s="28"/>
      <c r="C35" s="64">
        <f>SUM(B38)-(B39)</f>
        <v>-95483.42</v>
      </c>
      <c r="D35" s="29"/>
      <c r="E35" s="124"/>
      <c r="L35" s="116"/>
    </row>
    <row r="36" spans="1:5" ht="12.75" customHeight="1">
      <c r="A36" s="40" t="s">
        <v>27</v>
      </c>
      <c r="B36" s="14">
        <v>80000</v>
      </c>
      <c r="C36" s="31"/>
      <c r="D36" s="29"/>
      <c r="E36" s="124"/>
    </row>
    <row r="37" spans="1:5" ht="12.75" customHeight="1">
      <c r="A37" s="40" t="s">
        <v>28</v>
      </c>
      <c r="B37" s="14">
        <v>75483.42</v>
      </c>
      <c r="C37" s="28"/>
      <c r="D37" s="29"/>
      <c r="E37" s="124"/>
    </row>
    <row r="38" spans="1:5" ht="15">
      <c r="A38" s="40" t="s">
        <v>29</v>
      </c>
      <c r="B38" s="71">
        <f>(B36)-(B37)</f>
        <v>4516.580000000002</v>
      </c>
      <c r="C38" s="28"/>
      <c r="D38" s="29"/>
      <c r="E38" s="124"/>
    </row>
    <row r="39" spans="1:5" ht="15">
      <c r="A39" s="40" t="s">
        <v>30</v>
      </c>
      <c r="B39" s="129">
        <v>100000</v>
      </c>
      <c r="C39" s="51"/>
      <c r="D39" s="29"/>
      <c r="E39" s="124"/>
    </row>
    <row r="40" spans="1:5" ht="15.75" thickBot="1">
      <c r="A40" s="50" t="s">
        <v>31</v>
      </c>
      <c r="B40" s="28"/>
      <c r="C40" s="64">
        <f>SUM(B43)-(B44)</f>
        <v>-240966.84</v>
      </c>
      <c r="D40" s="29"/>
      <c r="E40" s="124"/>
    </row>
    <row r="41" spans="1:5" ht="12" customHeight="1">
      <c r="A41" s="40" t="s">
        <v>32</v>
      </c>
      <c r="B41" s="14">
        <v>160000</v>
      </c>
      <c r="C41" s="31"/>
      <c r="D41" s="29"/>
      <c r="E41" s="124"/>
    </row>
    <row r="42" spans="1:5" ht="12" customHeight="1">
      <c r="A42" s="40" t="s">
        <v>33</v>
      </c>
      <c r="B42" s="14">
        <v>150966.84</v>
      </c>
      <c r="C42" s="28"/>
      <c r="D42" s="29"/>
      <c r="E42" s="124"/>
    </row>
    <row r="43" spans="1:5" ht="15">
      <c r="A43" s="40" t="s">
        <v>34</v>
      </c>
      <c r="B43" s="72">
        <f>(B41)-(B42)</f>
        <v>9033.160000000003</v>
      </c>
      <c r="C43" s="28"/>
      <c r="D43" s="29"/>
      <c r="E43" s="124"/>
    </row>
    <row r="44" spans="1:5" ht="12" customHeight="1" thickBot="1">
      <c r="A44" s="40" t="s">
        <v>35</v>
      </c>
      <c r="B44" s="73">
        <v>250000</v>
      </c>
      <c r="C44" s="32"/>
      <c r="D44" s="25"/>
      <c r="E44" s="124"/>
    </row>
    <row r="45" spans="1:5" ht="15.75" thickBot="1">
      <c r="A45" s="50" t="s">
        <v>36</v>
      </c>
      <c r="B45" s="28"/>
      <c r="C45" s="64">
        <f>SUM(B48)-(B49)</f>
        <v>-82349.22</v>
      </c>
      <c r="D45" s="25"/>
      <c r="E45" s="124"/>
    </row>
    <row r="46" spans="1:5" ht="12.75" customHeight="1">
      <c r="A46" s="40" t="s">
        <v>37</v>
      </c>
      <c r="B46" s="14">
        <v>50000</v>
      </c>
      <c r="C46" s="31"/>
      <c r="D46" s="25"/>
      <c r="E46" s="124"/>
    </row>
    <row r="47" spans="1:5" ht="11.25" customHeight="1">
      <c r="A47" s="40" t="s">
        <v>38</v>
      </c>
      <c r="B47" s="14">
        <v>32349.22</v>
      </c>
      <c r="C47" s="28"/>
      <c r="D47" s="25"/>
      <c r="E47" s="124"/>
    </row>
    <row r="48" spans="1:5" ht="13.5" customHeight="1">
      <c r="A48" s="40" t="s">
        <v>39</v>
      </c>
      <c r="B48" s="72">
        <f>(B46)-(B47)</f>
        <v>17650.78</v>
      </c>
      <c r="C48" s="28"/>
      <c r="D48" s="25"/>
      <c r="E48" s="124"/>
    </row>
    <row r="49" spans="1:5" ht="14.25" customHeight="1" thickBot="1">
      <c r="A49" s="40" t="s">
        <v>40</v>
      </c>
      <c r="B49" s="15">
        <v>100000</v>
      </c>
      <c r="C49" s="32"/>
      <c r="D49" s="25"/>
      <c r="E49" s="124"/>
    </row>
    <row r="50" spans="1:5" ht="3.75" customHeight="1" thickBot="1">
      <c r="A50" s="35"/>
      <c r="B50" s="52"/>
      <c r="C50" s="52"/>
      <c r="D50" s="29"/>
      <c r="E50" s="124"/>
    </row>
    <row r="51" spans="1:5" ht="15.75" thickBot="1">
      <c r="A51" s="148" t="s">
        <v>10</v>
      </c>
      <c r="B51" s="149"/>
      <c r="C51" s="64">
        <f>SUM(B52)+(B53)</f>
        <v>1782928.6200000008</v>
      </c>
      <c r="D51" s="29"/>
      <c r="E51" s="124"/>
    </row>
    <row r="52" spans="1:5" ht="13.5" customHeight="1">
      <c r="A52" s="40" t="s">
        <v>75</v>
      </c>
      <c r="B52" s="66">
        <f>C8</f>
        <v>652796.6100000008</v>
      </c>
      <c r="C52" s="28"/>
      <c r="D52" s="29"/>
      <c r="E52" s="124"/>
    </row>
    <row r="53" spans="1:5" ht="13.5" customHeight="1" thickBot="1">
      <c r="A53" s="53" t="s">
        <v>54</v>
      </c>
      <c r="B53" s="67">
        <f>C24</f>
        <v>1130132.01</v>
      </c>
      <c r="C53" s="28"/>
      <c r="D53" s="29"/>
      <c r="E53" s="124"/>
    </row>
    <row r="54" spans="1:5" ht="5.25" customHeight="1" thickBot="1">
      <c r="A54" s="35"/>
      <c r="B54" s="35"/>
      <c r="C54" s="35"/>
      <c r="D54" s="29"/>
      <c r="E54" s="124"/>
    </row>
    <row r="55" spans="1:5" ht="15.75" thickBot="1">
      <c r="A55" s="148" t="s">
        <v>41</v>
      </c>
      <c r="B55" s="150"/>
      <c r="C55" s="149"/>
      <c r="D55" s="37"/>
      <c r="E55" s="124"/>
    </row>
    <row r="56" spans="1:5" ht="12.75" customHeight="1" thickBot="1">
      <c r="A56" s="54" t="s">
        <v>55</v>
      </c>
      <c r="B56" s="55"/>
      <c r="C56" s="64">
        <f>(C6)-(C17)</f>
        <v>6000000</v>
      </c>
      <c r="D56" s="68">
        <v>1</v>
      </c>
      <c r="E56" s="124"/>
    </row>
    <row r="57" spans="1:5" ht="11.25" customHeight="1">
      <c r="A57" s="56" t="s">
        <v>42</v>
      </c>
      <c r="B57" s="55"/>
      <c r="C57" s="8">
        <v>0</v>
      </c>
      <c r="D57" s="57"/>
      <c r="E57" s="124"/>
    </row>
    <row r="58" spans="1:5" ht="12.75" customHeight="1">
      <c r="A58" s="56" t="s">
        <v>43</v>
      </c>
      <c r="B58" s="55"/>
      <c r="C58" s="9">
        <v>0</v>
      </c>
      <c r="D58" s="58"/>
      <c r="E58" s="124"/>
    </row>
    <row r="59" spans="1:5" ht="12.75" customHeight="1">
      <c r="A59" s="56" t="s">
        <v>44</v>
      </c>
      <c r="B59" s="55"/>
      <c r="C59" s="74">
        <v>0</v>
      </c>
      <c r="D59" s="58"/>
      <c r="E59" s="124"/>
    </row>
    <row r="60" spans="1:5" ht="12" customHeight="1" thickBot="1">
      <c r="A60" s="56" t="s">
        <v>45</v>
      </c>
      <c r="B60" s="55"/>
      <c r="C60" s="64">
        <f>B61</f>
        <v>0</v>
      </c>
      <c r="D60" s="58"/>
      <c r="E60" s="124"/>
    </row>
    <row r="61" spans="1:5" ht="13.5" customHeight="1">
      <c r="A61" s="59" t="s">
        <v>72</v>
      </c>
      <c r="B61" s="10">
        <v>0</v>
      </c>
      <c r="C61" s="55"/>
      <c r="D61" s="58"/>
      <c r="E61" s="124"/>
    </row>
    <row r="62" spans="1:5" ht="12.75" customHeight="1" thickBot="1">
      <c r="A62" s="56" t="s">
        <v>77</v>
      </c>
      <c r="B62" s="60"/>
      <c r="C62" s="61">
        <f>B63+B64+B65</f>
        <v>92440.79000000001</v>
      </c>
      <c r="D62" s="58"/>
      <c r="E62" s="124"/>
    </row>
    <row r="63" spans="1:5" ht="11.25" customHeight="1">
      <c r="A63" s="59" t="s">
        <v>73</v>
      </c>
      <c r="B63" s="69">
        <v>81884.16</v>
      </c>
      <c r="C63" s="76"/>
      <c r="D63" s="58"/>
      <c r="E63" s="124"/>
    </row>
    <row r="64" spans="1:5" ht="14.25" customHeight="1">
      <c r="A64" s="59" t="s">
        <v>74</v>
      </c>
      <c r="B64" s="69">
        <v>10556.63</v>
      </c>
      <c r="C64" s="77"/>
      <c r="D64" s="58"/>
      <c r="E64" s="124"/>
    </row>
    <row r="65" spans="1:5" ht="14.25" customHeight="1">
      <c r="A65" s="59" t="s">
        <v>76</v>
      </c>
      <c r="B65" s="69">
        <v>0</v>
      </c>
      <c r="C65" s="77"/>
      <c r="D65" s="58"/>
      <c r="E65" s="124"/>
    </row>
    <row r="66" spans="1:5" ht="16.5" customHeight="1" thickBot="1">
      <c r="A66" s="56" t="s">
        <v>46</v>
      </c>
      <c r="B66" s="60"/>
      <c r="C66" s="65">
        <f>(B67)+(B68)</f>
        <v>5538040.089999996</v>
      </c>
      <c r="D66" s="58"/>
      <c r="E66" s="124"/>
    </row>
    <row r="67" spans="1:5" ht="15" customHeight="1">
      <c r="A67" s="59" t="s">
        <v>47</v>
      </c>
      <c r="B67" s="10">
        <v>40877659.04</v>
      </c>
      <c r="C67" s="60"/>
      <c r="D67" s="58"/>
      <c r="E67" s="124"/>
    </row>
    <row r="68" spans="1:5" ht="27.75" customHeight="1" thickBot="1">
      <c r="A68" s="126" t="s">
        <v>141</v>
      </c>
      <c r="B68" s="61">
        <v>-35339618.95</v>
      </c>
      <c r="C68" s="63"/>
      <c r="D68" s="58"/>
      <c r="E68" s="124"/>
    </row>
    <row r="69" spans="1:5" ht="11.25" customHeight="1">
      <c r="A69" s="56" t="s">
        <v>48</v>
      </c>
      <c r="B69" s="55"/>
      <c r="C69" s="75">
        <v>0</v>
      </c>
      <c r="D69" s="58"/>
      <c r="E69" s="124"/>
    </row>
    <row r="70" spans="1:5" ht="13.5" customHeight="1" thickBot="1">
      <c r="A70" s="62" t="s">
        <v>56</v>
      </c>
      <c r="B70" s="63"/>
      <c r="C70" s="64">
        <f>C51</f>
        <v>1782928.6200000008</v>
      </c>
      <c r="D70" s="58"/>
      <c r="E70" s="124"/>
    </row>
    <row r="71" spans="1:5" ht="15.75" thickBot="1">
      <c r="A71" s="151" t="s">
        <v>3</v>
      </c>
      <c r="B71" s="152"/>
      <c r="C71" s="64">
        <f>SUM(C56)-(C57)-(C58)-(C59)-(C60)+(C62)+(C66)-(C69)+(C70)</f>
        <v>13413409.499999996</v>
      </c>
      <c r="D71" s="29"/>
      <c r="E71" s="124"/>
    </row>
    <row r="72" spans="1:5" ht="15">
      <c r="A72" s="123"/>
      <c r="B72" s="123"/>
      <c r="C72" s="123"/>
      <c r="D72" s="123"/>
      <c r="E72" s="123"/>
    </row>
    <row r="73" spans="1:5" ht="15">
      <c r="A73" s="123"/>
      <c r="B73" s="123"/>
      <c r="C73" s="123"/>
      <c r="D73" s="123"/>
      <c r="E73" s="123"/>
    </row>
  </sheetData>
  <sheetProtection/>
  <mergeCells count="9">
    <mergeCell ref="A51:B51"/>
    <mergeCell ref="A55:C55"/>
    <mergeCell ref="A71:B71"/>
    <mergeCell ref="A1:D1"/>
    <mergeCell ref="A2:D2"/>
    <mergeCell ref="A3:D3"/>
    <mergeCell ref="A8:B8"/>
    <mergeCell ref="A16:C16"/>
    <mergeCell ref="A24:B2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M19" sqref="M19"/>
    </sheetView>
  </sheetViews>
  <sheetFormatPr defaultColWidth="9.140625" defaultRowHeight="15"/>
  <cols>
    <col min="1" max="1" width="58.421875" style="7" bestFit="1" customWidth="1"/>
    <col min="2" max="2" width="15.7109375" style="7" bestFit="1" customWidth="1"/>
    <col min="3" max="3" width="8.8515625" style="7" customWidth="1"/>
    <col min="4" max="16384" width="9.140625" style="7" customWidth="1"/>
  </cols>
  <sheetData>
    <row r="1" spans="1:3" ht="15">
      <c r="A1" s="154" t="s">
        <v>142</v>
      </c>
      <c r="B1" s="154"/>
      <c r="C1" s="154"/>
    </row>
    <row r="2" spans="1:3" ht="15">
      <c r="A2" s="154" t="s">
        <v>69</v>
      </c>
      <c r="B2" s="154"/>
      <c r="C2" s="154"/>
    </row>
    <row r="3" spans="1:3" ht="15">
      <c r="A3" s="154" t="s">
        <v>50</v>
      </c>
      <c r="B3" s="154"/>
      <c r="C3" s="154"/>
    </row>
    <row r="4" ht="15.75" thickBot="1">
      <c r="B4" s="115">
        <v>0</v>
      </c>
    </row>
    <row r="5" spans="1:3" ht="15.75" thickBot="1">
      <c r="A5" s="90" t="s">
        <v>79</v>
      </c>
      <c r="B5" s="91" t="s">
        <v>80</v>
      </c>
      <c r="C5" s="92" t="s">
        <v>0</v>
      </c>
    </row>
    <row r="6" spans="1:3" ht="15">
      <c r="A6" s="93" t="s">
        <v>81</v>
      </c>
      <c r="B6" s="94"/>
      <c r="C6" s="95"/>
    </row>
    <row r="7" spans="1:3" ht="15">
      <c r="A7" s="96" t="s">
        <v>82</v>
      </c>
      <c r="B7" s="97">
        <v>0</v>
      </c>
      <c r="C7" s="98" t="s">
        <v>139</v>
      </c>
    </row>
    <row r="8" spans="1:3" ht="15">
      <c r="A8" s="96" t="s">
        <v>83</v>
      </c>
      <c r="B8" s="97">
        <v>0</v>
      </c>
      <c r="C8" s="98" t="s">
        <v>139</v>
      </c>
    </row>
    <row r="9" spans="1:3" ht="15">
      <c r="A9" s="96" t="s">
        <v>84</v>
      </c>
      <c r="B9" s="97">
        <v>0</v>
      </c>
      <c r="C9" s="98" t="s">
        <v>139</v>
      </c>
    </row>
    <row r="10" spans="1:3" ht="15">
      <c r="A10" s="99" t="s">
        <v>1</v>
      </c>
      <c r="B10" s="100">
        <f>SUM(B7:B9)</f>
        <v>0</v>
      </c>
      <c r="C10" s="101">
        <v>0</v>
      </c>
    </row>
    <row r="11" spans="1:3" ht="15">
      <c r="A11" s="102" t="s">
        <v>85</v>
      </c>
      <c r="B11" s="100"/>
      <c r="C11" s="103"/>
    </row>
    <row r="12" spans="1:3" ht="15">
      <c r="A12" s="99" t="s">
        <v>86</v>
      </c>
      <c r="B12" s="97"/>
      <c r="C12" s="104"/>
    </row>
    <row r="13" spans="1:3" ht="15">
      <c r="A13" s="96" t="s">
        <v>87</v>
      </c>
      <c r="B13" s="97">
        <v>0</v>
      </c>
      <c r="C13" s="98" t="s">
        <v>139</v>
      </c>
    </row>
    <row r="14" spans="1:3" ht="15">
      <c r="A14" s="96" t="s">
        <v>88</v>
      </c>
      <c r="B14" s="97">
        <v>0</v>
      </c>
      <c r="C14" s="98" t="s">
        <v>139</v>
      </c>
    </row>
    <row r="15" spans="1:3" ht="15">
      <c r="A15" s="96" t="s">
        <v>89</v>
      </c>
      <c r="B15" s="97">
        <v>0</v>
      </c>
      <c r="C15" s="98" t="s">
        <v>139</v>
      </c>
    </row>
    <row r="16" spans="1:3" ht="15">
      <c r="A16" s="96" t="s">
        <v>90</v>
      </c>
      <c r="B16" s="97">
        <v>0</v>
      </c>
      <c r="C16" s="98" t="s">
        <v>139</v>
      </c>
    </row>
    <row r="17" spans="1:3" ht="15">
      <c r="A17" s="96" t="s">
        <v>91</v>
      </c>
      <c r="B17" s="97">
        <v>0</v>
      </c>
      <c r="C17" s="98" t="s">
        <v>139</v>
      </c>
    </row>
    <row r="18" spans="1:3" ht="15">
      <c r="A18" s="96" t="s">
        <v>92</v>
      </c>
      <c r="B18" s="97">
        <v>0</v>
      </c>
      <c r="C18" s="98" t="s">
        <v>139</v>
      </c>
    </row>
    <row r="19" spans="1:3" ht="15">
      <c r="A19" s="99" t="s">
        <v>1</v>
      </c>
      <c r="B19" s="105">
        <f>SUM(B13:B18)</f>
        <v>0</v>
      </c>
      <c r="C19" s="106">
        <v>0</v>
      </c>
    </row>
    <row r="20" spans="1:3" ht="15">
      <c r="A20" s="99" t="s">
        <v>93</v>
      </c>
      <c r="B20" s="100"/>
      <c r="C20" s="107"/>
    </row>
    <row r="21" spans="1:3" ht="15">
      <c r="A21" s="96" t="s">
        <v>94</v>
      </c>
      <c r="B21" s="97">
        <v>0</v>
      </c>
      <c r="C21" s="98" t="s">
        <v>139</v>
      </c>
    </row>
    <row r="22" spans="1:3" ht="15">
      <c r="A22" s="96" t="s">
        <v>95</v>
      </c>
      <c r="B22" s="97">
        <v>0</v>
      </c>
      <c r="C22" s="98" t="s">
        <v>139</v>
      </c>
    </row>
    <row r="23" spans="1:3" ht="15">
      <c r="A23" s="96" t="s">
        <v>96</v>
      </c>
      <c r="B23" s="97">
        <v>0</v>
      </c>
      <c r="C23" s="98" t="s">
        <v>139</v>
      </c>
    </row>
    <row r="24" spans="1:3" ht="15">
      <c r="A24" s="96" t="s">
        <v>97</v>
      </c>
      <c r="B24" s="97">
        <v>0</v>
      </c>
      <c r="C24" s="98" t="s">
        <v>139</v>
      </c>
    </row>
    <row r="25" spans="1:3" ht="15">
      <c r="A25" s="96" t="s">
        <v>98</v>
      </c>
      <c r="B25" s="97">
        <v>0</v>
      </c>
      <c r="C25" s="98" t="s">
        <v>139</v>
      </c>
    </row>
    <row r="26" spans="1:3" ht="15">
      <c r="A26" s="99" t="s">
        <v>1</v>
      </c>
      <c r="B26" s="105">
        <v>0</v>
      </c>
      <c r="C26" s="101">
        <v>0</v>
      </c>
    </row>
    <row r="27" spans="1:3" ht="15">
      <c r="A27" s="102" t="s">
        <v>99</v>
      </c>
      <c r="B27" s="100"/>
      <c r="C27" s="107"/>
    </row>
    <row r="28" spans="1:3" ht="15">
      <c r="A28" s="96" t="s">
        <v>100</v>
      </c>
      <c r="B28" s="97">
        <v>0</v>
      </c>
      <c r="C28" s="98" t="s">
        <v>139</v>
      </c>
    </row>
    <row r="29" spans="1:3" ht="15">
      <c r="A29" s="96" t="s">
        <v>101</v>
      </c>
      <c r="B29" s="97">
        <v>0</v>
      </c>
      <c r="C29" s="98" t="s">
        <v>139</v>
      </c>
    </row>
    <row r="30" spans="1:3" ht="15">
      <c r="A30" s="96" t="s">
        <v>102</v>
      </c>
      <c r="B30" s="97">
        <v>0</v>
      </c>
      <c r="C30" s="98" t="s">
        <v>139</v>
      </c>
    </row>
    <row r="31" spans="1:3" ht="15">
      <c r="A31" s="99" t="s">
        <v>1</v>
      </c>
      <c r="B31" s="127">
        <v>0</v>
      </c>
      <c r="C31" s="108" t="s">
        <v>139</v>
      </c>
    </row>
    <row r="32" spans="1:3" ht="15">
      <c r="A32" s="102" t="s">
        <v>103</v>
      </c>
      <c r="B32" s="109"/>
      <c r="C32" s="100">
        <v>0</v>
      </c>
    </row>
    <row r="33" spans="1:3" ht="15">
      <c r="A33" s="96" t="s">
        <v>104</v>
      </c>
      <c r="B33" s="110"/>
      <c r="C33" s="111"/>
    </row>
    <row r="34" spans="1:3" ht="15">
      <c r="A34" s="96" t="s">
        <v>105</v>
      </c>
      <c r="B34" s="110"/>
      <c r="C34" s="111"/>
    </row>
    <row r="35" spans="1:3" ht="15">
      <c r="A35" s="96" t="s">
        <v>106</v>
      </c>
      <c r="B35" s="110"/>
      <c r="C35" s="111"/>
    </row>
    <row r="36" spans="1:3" ht="15">
      <c r="A36" s="96" t="s">
        <v>107</v>
      </c>
      <c r="B36" s="110"/>
      <c r="C36" s="111"/>
    </row>
    <row r="37" spans="1:3" ht="15">
      <c r="A37" s="96" t="s">
        <v>108</v>
      </c>
      <c r="B37" s="110"/>
      <c r="C37" s="111"/>
    </row>
    <row r="38" spans="1:3" ht="15">
      <c r="A38" s="96" t="s">
        <v>109</v>
      </c>
      <c r="B38" s="110"/>
      <c r="C38" s="111"/>
    </row>
    <row r="39" spans="1:3" ht="15">
      <c r="A39" s="96" t="s">
        <v>110</v>
      </c>
      <c r="B39" s="110"/>
      <c r="C39" s="111"/>
    </row>
    <row r="40" spans="1:3" ht="15">
      <c r="A40" s="96" t="s">
        <v>111</v>
      </c>
      <c r="B40" s="110"/>
      <c r="C40" s="111"/>
    </row>
    <row r="41" spans="1:3" ht="15">
      <c r="A41" s="96" t="s">
        <v>112</v>
      </c>
      <c r="B41" s="110"/>
      <c r="C41" s="111"/>
    </row>
    <row r="42" spans="1:3" ht="15">
      <c r="A42" s="96" t="s">
        <v>113</v>
      </c>
      <c r="B42" s="110"/>
      <c r="C42" s="111"/>
    </row>
    <row r="43" spans="1:3" ht="15">
      <c r="A43" s="96" t="s">
        <v>114</v>
      </c>
      <c r="B43" s="110"/>
      <c r="C43" s="111"/>
    </row>
    <row r="44" spans="1:3" ht="15">
      <c r="A44" s="96" t="s">
        <v>115</v>
      </c>
      <c r="B44" s="110"/>
      <c r="C44" s="111"/>
    </row>
    <row r="45" spans="1:3" ht="15">
      <c r="A45" s="96" t="s">
        <v>116</v>
      </c>
      <c r="B45" s="110"/>
      <c r="C45" s="111"/>
    </row>
    <row r="46" spans="1:3" ht="15">
      <c r="A46" s="96" t="s">
        <v>117</v>
      </c>
      <c r="B46" s="110"/>
      <c r="C46" s="111"/>
    </row>
    <row r="47" spans="1:3" ht="15">
      <c r="A47" s="96" t="s">
        <v>118</v>
      </c>
      <c r="B47" s="110"/>
      <c r="C47" s="111"/>
    </row>
    <row r="48" spans="1:3" ht="15">
      <c r="A48" s="96" t="s">
        <v>119</v>
      </c>
      <c r="B48" s="110"/>
      <c r="C48" s="111"/>
    </row>
    <row r="49" spans="1:3" ht="15.75" thickBot="1">
      <c r="A49" s="99" t="s">
        <v>1</v>
      </c>
      <c r="B49" s="112"/>
      <c r="C49" s="111"/>
    </row>
    <row r="50" spans="1:3" ht="15.75" thickBot="1">
      <c r="A50" s="90" t="s">
        <v>120</v>
      </c>
      <c r="B50" s="113">
        <f>SUM(B10+B19+B26+B31)</f>
        <v>0</v>
      </c>
      <c r="C50" s="114">
        <v>0</v>
      </c>
    </row>
  </sheetData>
  <sheetProtection/>
  <mergeCells count="3">
    <mergeCell ref="A1:C1"/>
    <mergeCell ref="A2:C2"/>
    <mergeCell ref="A3:C3"/>
  </mergeCells>
  <printOptions/>
  <pageMargins left="1.1811023622047245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5"/>
  <sheetViews>
    <sheetView zoomScale="130" zoomScaleNormal="130" zoomScalePageLayoutView="0" workbookViewId="0" topLeftCell="A56">
      <selection activeCell="A84" sqref="A84:IV84"/>
    </sheetView>
  </sheetViews>
  <sheetFormatPr defaultColWidth="9.140625" defaultRowHeight="15"/>
  <cols>
    <col min="1" max="1" width="14.140625" style="0" customWidth="1"/>
    <col min="2" max="2" width="9.7109375" style="0" customWidth="1"/>
    <col min="3" max="3" width="11.7109375" style="0" customWidth="1"/>
    <col min="4" max="9" width="10.7109375" style="0" customWidth="1"/>
    <col min="10" max="10" width="13.8515625" style="0" customWidth="1"/>
    <col min="11" max="11" width="14.8515625" style="0" customWidth="1"/>
    <col min="12" max="12" width="13.7109375" style="0" bestFit="1" customWidth="1"/>
    <col min="14" max="14" width="10.8515625" style="0" bestFit="1" customWidth="1"/>
    <col min="15" max="15" width="12.57421875" style="0" bestFit="1" customWidth="1"/>
  </cols>
  <sheetData>
    <row r="1" spans="1:11" ht="13.5" customHeight="1">
      <c r="A1" s="154" t="s">
        <v>143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2.75" customHeight="1">
      <c r="A2" s="155" t="s">
        <v>57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3.5" customHeight="1">
      <c r="A3" s="156" t="s">
        <v>50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ht="13.5" customHeight="1">
      <c r="A4" s="78">
        <v>2020</v>
      </c>
    </row>
    <row r="5" spans="1:11" ht="29.25" customHeight="1">
      <c r="A5" s="121" t="s">
        <v>59</v>
      </c>
      <c r="B5" s="121" t="s">
        <v>60</v>
      </c>
      <c r="C5" s="121" t="s">
        <v>61</v>
      </c>
      <c r="D5" s="122" t="s">
        <v>62</v>
      </c>
      <c r="E5" s="121" t="s">
        <v>63</v>
      </c>
      <c r="F5" s="121" t="s">
        <v>64</v>
      </c>
      <c r="G5" s="121" t="s">
        <v>65</v>
      </c>
      <c r="H5" s="121" t="s">
        <v>66</v>
      </c>
      <c r="I5" s="121" t="s">
        <v>67</v>
      </c>
      <c r="J5" s="121" t="s">
        <v>68</v>
      </c>
      <c r="K5" s="121" t="s">
        <v>140</v>
      </c>
    </row>
    <row r="6" spans="1:11" s="128" customFormat="1" ht="12" customHeight="1">
      <c r="A6" s="134" t="s">
        <v>144</v>
      </c>
      <c r="B6" s="134" t="s">
        <v>145</v>
      </c>
      <c r="C6" s="134" t="s">
        <v>58</v>
      </c>
      <c r="D6" s="130" t="s">
        <v>146</v>
      </c>
      <c r="E6" s="133">
        <v>43601</v>
      </c>
      <c r="F6" s="131">
        <v>392000</v>
      </c>
      <c r="G6" s="135">
        <v>223031.22</v>
      </c>
      <c r="H6" s="136">
        <v>0</v>
      </c>
      <c r="I6" s="131">
        <v>223031.22</v>
      </c>
      <c r="J6" s="131">
        <v>0</v>
      </c>
      <c r="K6" s="132">
        <v>0</v>
      </c>
    </row>
    <row r="7" spans="1:11" s="128" customFormat="1" ht="12" customHeight="1">
      <c r="A7" s="134" t="s">
        <v>147</v>
      </c>
      <c r="B7" s="134" t="s">
        <v>154</v>
      </c>
      <c r="C7" s="134" t="s">
        <v>58</v>
      </c>
      <c r="D7" s="130" t="s">
        <v>155</v>
      </c>
      <c r="E7" s="133">
        <v>43693</v>
      </c>
      <c r="F7" s="135">
        <v>275583.7</v>
      </c>
      <c r="G7" s="135">
        <v>259151.56</v>
      </c>
      <c r="H7" s="136">
        <v>0</v>
      </c>
      <c r="I7" s="131">
        <v>259151.58</v>
      </c>
      <c r="J7" s="131">
        <f>G7-I7</f>
        <v>-0.01999999998952262</v>
      </c>
      <c r="K7" s="132">
        <v>0</v>
      </c>
    </row>
    <row r="8" spans="1:11" s="128" customFormat="1" ht="12.75" customHeight="1">
      <c r="A8" s="134" t="s">
        <v>148</v>
      </c>
      <c r="B8" s="134" t="s">
        <v>157</v>
      </c>
      <c r="C8" s="134" t="s">
        <v>58</v>
      </c>
      <c r="D8" s="130" t="s">
        <v>158</v>
      </c>
      <c r="E8" s="133">
        <v>43753</v>
      </c>
      <c r="F8" s="131">
        <v>1200000</v>
      </c>
      <c r="G8" s="135">
        <v>1007968.44</v>
      </c>
      <c r="H8" s="136">
        <v>0</v>
      </c>
      <c r="I8" s="131">
        <v>1007968.47</v>
      </c>
      <c r="J8" s="131">
        <f aca="true" t="shared" si="0" ref="J8:J13">G8-I8</f>
        <v>-0.030000000027939677</v>
      </c>
      <c r="K8" s="132">
        <v>0</v>
      </c>
    </row>
    <row r="9" spans="1:11" s="128" customFormat="1" ht="12" customHeight="1">
      <c r="A9" s="134" t="s">
        <v>149</v>
      </c>
      <c r="B9" s="130" t="s">
        <v>160</v>
      </c>
      <c r="C9" s="134" t="s">
        <v>58</v>
      </c>
      <c r="D9" s="130" t="s">
        <v>159</v>
      </c>
      <c r="E9" s="133">
        <v>43767</v>
      </c>
      <c r="F9" s="131">
        <v>300000</v>
      </c>
      <c r="G9" s="135">
        <v>262701</v>
      </c>
      <c r="H9" s="136">
        <v>0</v>
      </c>
      <c r="I9" s="131">
        <v>262701</v>
      </c>
      <c r="J9" s="131">
        <f t="shared" si="0"/>
        <v>0</v>
      </c>
      <c r="K9" s="132">
        <v>0</v>
      </c>
    </row>
    <row r="10" spans="1:11" s="128" customFormat="1" ht="12" customHeight="1">
      <c r="A10" s="134" t="s">
        <v>150</v>
      </c>
      <c r="B10" s="130" t="s">
        <v>161</v>
      </c>
      <c r="C10" s="134" t="s">
        <v>58</v>
      </c>
      <c r="D10" s="130" t="s">
        <v>162</v>
      </c>
      <c r="E10" s="133">
        <v>43752</v>
      </c>
      <c r="F10" s="131">
        <v>700000</v>
      </c>
      <c r="G10" s="135">
        <v>700000</v>
      </c>
      <c r="H10" s="136">
        <v>0</v>
      </c>
      <c r="I10" s="131">
        <v>700000</v>
      </c>
      <c r="J10" s="131">
        <f t="shared" si="0"/>
        <v>0</v>
      </c>
      <c r="K10" s="132">
        <v>0</v>
      </c>
    </row>
    <row r="11" spans="1:11" ht="12" customHeight="1">
      <c r="A11" s="134" t="s">
        <v>151</v>
      </c>
      <c r="B11" s="81" t="s">
        <v>163</v>
      </c>
      <c r="C11" s="79" t="s">
        <v>58</v>
      </c>
      <c r="D11" s="81" t="s">
        <v>164</v>
      </c>
      <c r="E11" s="81" t="s">
        <v>165</v>
      </c>
      <c r="F11" s="82">
        <v>1200000</v>
      </c>
      <c r="G11" s="86">
        <v>1162800</v>
      </c>
      <c r="H11" s="120">
        <v>0</v>
      </c>
      <c r="I11" s="85">
        <v>1162800</v>
      </c>
      <c r="J11" s="119">
        <f t="shared" si="0"/>
        <v>0</v>
      </c>
      <c r="K11" s="118">
        <v>0</v>
      </c>
    </row>
    <row r="12" spans="1:11" ht="12.75" customHeight="1">
      <c r="A12" s="134" t="s">
        <v>152</v>
      </c>
      <c r="B12" s="81" t="s">
        <v>166</v>
      </c>
      <c r="C12" s="79" t="s">
        <v>58</v>
      </c>
      <c r="D12" s="81" t="s">
        <v>167</v>
      </c>
      <c r="E12" s="81" t="s">
        <v>168</v>
      </c>
      <c r="F12" s="82">
        <v>220000</v>
      </c>
      <c r="G12" s="86">
        <v>220000</v>
      </c>
      <c r="H12" s="117">
        <v>0</v>
      </c>
      <c r="I12" s="85">
        <v>220000</v>
      </c>
      <c r="J12" s="119">
        <f t="shared" si="0"/>
        <v>0</v>
      </c>
      <c r="K12" s="118">
        <v>0</v>
      </c>
    </row>
    <row r="13" spans="1:11" s="128" customFormat="1" ht="12.75" customHeight="1">
      <c r="A13" s="134" t="s">
        <v>153</v>
      </c>
      <c r="B13" s="81" t="s">
        <v>169</v>
      </c>
      <c r="C13" s="79" t="s">
        <v>58</v>
      </c>
      <c r="D13" s="81" t="s">
        <v>170</v>
      </c>
      <c r="E13" s="81" t="s">
        <v>171</v>
      </c>
      <c r="F13" s="82">
        <v>1060663.43</v>
      </c>
      <c r="G13" s="86">
        <v>932756.63</v>
      </c>
      <c r="H13" s="117">
        <v>0</v>
      </c>
      <c r="I13" s="85">
        <v>932756.61</v>
      </c>
      <c r="J13" s="119">
        <f t="shared" si="0"/>
        <v>0.02000000001862645</v>
      </c>
      <c r="K13" s="118">
        <v>0</v>
      </c>
    </row>
    <row r="14" spans="1:15" ht="12.75" customHeight="1">
      <c r="A14" s="79" t="s">
        <v>223</v>
      </c>
      <c r="B14" s="79" t="s">
        <v>227</v>
      </c>
      <c r="C14" s="79" t="s">
        <v>225</v>
      </c>
      <c r="D14" s="81" t="s">
        <v>228</v>
      </c>
      <c r="E14" s="84">
        <v>43634</v>
      </c>
      <c r="F14" s="82">
        <v>174799.69</v>
      </c>
      <c r="G14" s="85">
        <v>174799.69</v>
      </c>
      <c r="H14" s="117">
        <v>0</v>
      </c>
      <c r="I14" s="120">
        <v>0</v>
      </c>
      <c r="J14" s="85">
        <v>174799.69</v>
      </c>
      <c r="K14" s="119">
        <v>0</v>
      </c>
      <c r="O14" s="116"/>
    </row>
    <row r="15" spans="1:15" ht="12.75" customHeight="1">
      <c r="A15" s="79" t="s">
        <v>224</v>
      </c>
      <c r="B15" s="79">
        <v>0</v>
      </c>
      <c r="C15" s="79" t="s">
        <v>225</v>
      </c>
      <c r="D15" s="81" t="s">
        <v>139</v>
      </c>
      <c r="E15" s="84">
        <v>43605</v>
      </c>
      <c r="F15" s="82">
        <v>153971.72</v>
      </c>
      <c r="G15" s="85">
        <v>0</v>
      </c>
      <c r="H15" s="117">
        <v>0</v>
      </c>
      <c r="I15" s="120">
        <v>0</v>
      </c>
      <c r="J15" s="85">
        <v>153971.72</v>
      </c>
      <c r="K15" s="119">
        <v>0</v>
      </c>
      <c r="O15" s="116"/>
    </row>
    <row r="16" spans="1:15" ht="12.75" customHeight="1">
      <c r="A16" s="79" t="s">
        <v>126</v>
      </c>
      <c r="B16" s="79">
        <v>0</v>
      </c>
      <c r="C16" s="79" t="s">
        <v>225</v>
      </c>
      <c r="D16" s="81" t="s">
        <v>139</v>
      </c>
      <c r="E16" s="84">
        <v>43696</v>
      </c>
      <c r="F16" s="82">
        <v>340060</v>
      </c>
      <c r="G16" s="85">
        <v>0</v>
      </c>
      <c r="H16" s="117">
        <v>0</v>
      </c>
      <c r="I16" s="120">
        <v>0</v>
      </c>
      <c r="J16" s="85">
        <v>340060</v>
      </c>
      <c r="K16" s="119">
        <v>0</v>
      </c>
      <c r="O16" s="116"/>
    </row>
    <row r="17" spans="1:15" ht="12.75" customHeight="1">
      <c r="A17" s="79" t="s">
        <v>127</v>
      </c>
      <c r="B17" s="79">
        <v>0</v>
      </c>
      <c r="C17" s="79" t="s">
        <v>225</v>
      </c>
      <c r="D17" s="81" t="s">
        <v>139</v>
      </c>
      <c r="E17" s="84">
        <v>43696</v>
      </c>
      <c r="F17" s="82">
        <v>399966.45</v>
      </c>
      <c r="G17" s="85">
        <v>0</v>
      </c>
      <c r="H17" s="117">
        <v>0</v>
      </c>
      <c r="I17" s="120">
        <v>0</v>
      </c>
      <c r="J17" s="85">
        <v>399966.45</v>
      </c>
      <c r="K17" s="119">
        <v>0</v>
      </c>
      <c r="O17" s="116"/>
    </row>
    <row r="18" spans="1:15" ht="12.75" customHeight="1">
      <c r="A18" s="79" t="s">
        <v>128</v>
      </c>
      <c r="B18" s="79">
        <v>0</v>
      </c>
      <c r="C18" s="79" t="s">
        <v>225</v>
      </c>
      <c r="D18" s="137" t="s">
        <v>139</v>
      </c>
      <c r="E18" s="84">
        <v>43696</v>
      </c>
      <c r="F18" s="82">
        <v>149500.33</v>
      </c>
      <c r="G18" s="85">
        <v>0</v>
      </c>
      <c r="H18" s="117">
        <v>0</v>
      </c>
      <c r="I18" s="120">
        <v>0</v>
      </c>
      <c r="J18" s="85">
        <v>149500.33</v>
      </c>
      <c r="K18" s="119">
        <v>0</v>
      </c>
      <c r="O18" s="116"/>
    </row>
    <row r="19" spans="1:15" ht="12.75" customHeight="1">
      <c r="A19" s="79" t="s">
        <v>131</v>
      </c>
      <c r="B19" s="79">
        <v>0</v>
      </c>
      <c r="C19" s="79" t="s">
        <v>225</v>
      </c>
      <c r="D19" s="137" t="s">
        <v>139</v>
      </c>
      <c r="E19" s="81" t="s">
        <v>233</v>
      </c>
      <c r="F19" s="82">
        <v>120418.45</v>
      </c>
      <c r="G19" s="85">
        <v>0</v>
      </c>
      <c r="H19" s="117">
        <v>0</v>
      </c>
      <c r="I19" s="120">
        <v>0</v>
      </c>
      <c r="J19" s="85">
        <v>120418.45</v>
      </c>
      <c r="K19" s="119">
        <v>0</v>
      </c>
      <c r="O19" s="116"/>
    </row>
    <row r="20" spans="1:11" s="128" customFormat="1" ht="12.75" customHeight="1">
      <c r="A20" s="134" t="s">
        <v>122</v>
      </c>
      <c r="B20" s="81" t="s">
        <v>231</v>
      </c>
      <c r="C20" s="79" t="s">
        <v>180</v>
      </c>
      <c r="D20" s="81" t="s">
        <v>232</v>
      </c>
      <c r="E20" s="81" t="s">
        <v>139</v>
      </c>
      <c r="F20" s="82">
        <v>1200000</v>
      </c>
      <c r="G20" s="86">
        <v>1200000</v>
      </c>
      <c r="H20" s="117">
        <v>0</v>
      </c>
      <c r="I20" s="87">
        <v>0</v>
      </c>
      <c r="J20" s="85">
        <v>0</v>
      </c>
      <c r="K20" s="85">
        <v>0</v>
      </c>
    </row>
    <row r="21" spans="1:15" s="128" customFormat="1" ht="12.75" customHeight="1">
      <c r="A21" s="134" t="s">
        <v>125</v>
      </c>
      <c r="B21" s="79" t="s">
        <v>234</v>
      </c>
      <c r="C21" s="79" t="s">
        <v>180</v>
      </c>
      <c r="D21" s="81" t="s">
        <v>235</v>
      </c>
      <c r="E21" s="80" t="s">
        <v>139</v>
      </c>
      <c r="F21" s="82">
        <v>313600</v>
      </c>
      <c r="G21" s="86">
        <v>313600</v>
      </c>
      <c r="H21" s="117">
        <v>0</v>
      </c>
      <c r="I21" s="120">
        <v>0</v>
      </c>
      <c r="J21" s="119">
        <v>0</v>
      </c>
      <c r="K21" s="118">
        <v>0</v>
      </c>
      <c r="O21" s="147"/>
    </row>
    <row r="22" spans="1:15" s="128" customFormat="1" ht="12.75" customHeight="1">
      <c r="A22" s="134" t="s">
        <v>129</v>
      </c>
      <c r="B22" s="79" t="s">
        <v>236</v>
      </c>
      <c r="C22" s="79" t="s">
        <v>180</v>
      </c>
      <c r="D22" s="81" t="s">
        <v>237</v>
      </c>
      <c r="E22" s="81" t="s">
        <v>139</v>
      </c>
      <c r="F22" s="82">
        <v>149950</v>
      </c>
      <c r="G22" s="86">
        <v>147522</v>
      </c>
      <c r="H22" s="117">
        <v>0</v>
      </c>
      <c r="I22" s="120">
        <v>0</v>
      </c>
      <c r="J22" s="119">
        <v>0</v>
      </c>
      <c r="K22" s="118">
        <v>0</v>
      </c>
      <c r="O22" s="147"/>
    </row>
    <row r="23" spans="1:15" s="128" customFormat="1" ht="12.75" customHeight="1">
      <c r="A23" s="134" t="s">
        <v>130</v>
      </c>
      <c r="B23" s="79" t="s">
        <v>238</v>
      </c>
      <c r="C23" s="79" t="s">
        <v>180</v>
      </c>
      <c r="D23" s="81" t="s">
        <v>237</v>
      </c>
      <c r="E23" s="81" t="s">
        <v>139</v>
      </c>
      <c r="F23" s="82">
        <v>94830</v>
      </c>
      <c r="G23" s="86">
        <v>94830</v>
      </c>
      <c r="H23" s="117">
        <v>0</v>
      </c>
      <c r="I23" s="120">
        <v>0</v>
      </c>
      <c r="J23" s="119">
        <v>0</v>
      </c>
      <c r="K23" s="118">
        <v>0</v>
      </c>
      <c r="M23" s="128" t="s">
        <v>226</v>
      </c>
      <c r="O23" s="147"/>
    </row>
    <row r="24" spans="1:15" s="128" customFormat="1" ht="12.75" customHeight="1">
      <c r="A24" s="134" t="s">
        <v>259</v>
      </c>
      <c r="B24" s="79" t="s">
        <v>260</v>
      </c>
      <c r="C24" s="79" t="s">
        <v>180</v>
      </c>
      <c r="D24" s="81" t="s">
        <v>261</v>
      </c>
      <c r="E24" s="81" t="s">
        <v>139</v>
      </c>
      <c r="F24" s="82">
        <v>1070439.88</v>
      </c>
      <c r="G24" s="86">
        <v>1070439.88</v>
      </c>
      <c r="H24" s="117">
        <v>0</v>
      </c>
      <c r="I24" s="120">
        <v>0</v>
      </c>
      <c r="J24" s="119">
        <v>0</v>
      </c>
      <c r="K24" s="118">
        <v>0</v>
      </c>
      <c r="O24" s="147"/>
    </row>
    <row r="25" spans="1:11" s="128" customFormat="1" ht="12.75" customHeight="1">
      <c r="A25" s="134" t="s">
        <v>133</v>
      </c>
      <c r="B25" s="79" t="s">
        <v>239</v>
      </c>
      <c r="C25" s="79" t="s">
        <v>180</v>
      </c>
      <c r="D25" s="84">
        <v>43661</v>
      </c>
      <c r="E25" s="79">
        <v>0</v>
      </c>
      <c r="F25" s="85">
        <v>399850</v>
      </c>
      <c r="G25" s="86">
        <v>399850</v>
      </c>
      <c r="H25" s="117">
        <v>0</v>
      </c>
      <c r="I25" s="120">
        <v>0</v>
      </c>
      <c r="J25" s="85">
        <v>0</v>
      </c>
      <c r="K25" s="86">
        <v>0</v>
      </c>
    </row>
    <row r="26" spans="1:11" s="128" customFormat="1" ht="12.75" customHeight="1">
      <c r="A26" s="134" t="s">
        <v>134</v>
      </c>
      <c r="B26" s="79" t="s">
        <v>240</v>
      </c>
      <c r="C26" s="79" t="s">
        <v>180</v>
      </c>
      <c r="D26" s="84">
        <v>43510</v>
      </c>
      <c r="E26" s="79">
        <v>0</v>
      </c>
      <c r="F26" s="85">
        <v>399980</v>
      </c>
      <c r="G26" s="86">
        <v>399980</v>
      </c>
      <c r="H26" s="117">
        <v>0</v>
      </c>
      <c r="I26" s="120">
        <v>0</v>
      </c>
      <c r="J26" s="85">
        <v>0</v>
      </c>
      <c r="K26" s="86">
        <v>0</v>
      </c>
    </row>
    <row r="27" spans="1:11" s="128" customFormat="1" ht="12.75" customHeight="1">
      <c r="A27" s="134" t="s">
        <v>135</v>
      </c>
      <c r="B27" s="79" t="s">
        <v>241</v>
      </c>
      <c r="C27" s="79" t="s">
        <v>180</v>
      </c>
      <c r="D27" s="84">
        <v>43773</v>
      </c>
      <c r="E27" s="79">
        <v>0</v>
      </c>
      <c r="F27" s="85">
        <v>400000</v>
      </c>
      <c r="G27" s="86">
        <v>400000</v>
      </c>
      <c r="H27" s="117">
        <v>0</v>
      </c>
      <c r="I27" s="120">
        <v>0</v>
      </c>
      <c r="J27" s="85">
        <v>0</v>
      </c>
      <c r="K27" s="86">
        <v>0</v>
      </c>
    </row>
    <row r="28" spans="1:11" s="128" customFormat="1" ht="12.75" customHeight="1">
      <c r="A28" s="134" t="s">
        <v>136</v>
      </c>
      <c r="B28" s="79" t="s">
        <v>242</v>
      </c>
      <c r="C28" s="79" t="s">
        <v>180</v>
      </c>
      <c r="D28" s="84">
        <v>43510</v>
      </c>
      <c r="E28" s="79">
        <v>0</v>
      </c>
      <c r="F28" s="85">
        <v>597969.6</v>
      </c>
      <c r="G28" s="86">
        <v>597969.6</v>
      </c>
      <c r="H28" s="117">
        <v>0</v>
      </c>
      <c r="I28" s="120">
        <v>0</v>
      </c>
      <c r="J28" s="85">
        <v>0</v>
      </c>
      <c r="K28" s="86">
        <v>0</v>
      </c>
    </row>
    <row r="29" spans="1:11" s="128" customFormat="1" ht="12.75" customHeight="1">
      <c r="A29" s="134" t="s">
        <v>138</v>
      </c>
      <c r="B29" s="79" t="s">
        <v>243</v>
      </c>
      <c r="C29" s="79" t="s">
        <v>180</v>
      </c>
      <c r="D29" s="84">
        <v>43619</v>
      </c>
      <c r="E29" s="79">
        <v>0</v>
      </c>
      <c r="F29" s="85">
        <v>238974.45</v>
      </c>
      <c r="G29" s="86">
        <v>238974.45</v>
      </c>
      <c r="H29" s="117">
        <v>0</v>
      </c>
      <c r="I29" s="120">
        <v>0</v>
      </c>
      <c r="J29" s="85">
        <v>0</v>
      </c>
      <c r="K29" s="86">
        <v>0</v>
      </c>
    </row>
    <row r="30" spans="1:11" s="128" customFormat="1" ht="12.75" customHeight="1">
      <c r="A30" s="134" t="s">
        <v>172</v>
      </c>
      <c r="B30" s="79" t="s">
        <v>244</v>
      </c>
      <c r="C30" s="79" t="s">
        <v>180</v>
      </c>
      <c r="D30" s="84">
        <v>43756</v>
      </c>
      <c r="E30" s="79">
        <v>0</v>
      </c>
      <c r="F30" s="85">
        <v>1026388</v>
      </c>
      <c r="G30" s="86">
        <v>1026388</v>
      </c>
      <c r="H30" s="117">
        <v>0</v>
      </c>
      <c r="I30" s="120">
        <v>0</v>
      </c>
      <c r="J30" s="85">
        <v>0</v>
      </c>
      <c r="K30" s="86">
        <v>1026388</v>
      </c>
    </row>
    <row r="31" spans="1:11" s="128" customFormat="1" ht="12.75" customHeight="1">
      <c r="A31" s="134" t="s">
        <v>173</v>
      </c>
      <c r="B31" s="79" t="s">
        <v>245</v>
      </c>
      <c r="C31" s="79" t="s">
        <v>180</v>
      </c>
      <c r="D31" s="84">
        <v>43826</v>
      </c>
      <c r="E31" s="79">
        <v>0</v>
      </c>
      <c r="F31" s="85">
        <v>229371.12</v>
      </c>
      <c r="G31" s="86">
        <v>199980</v>
      </c>
      <c r="H31" s="117">
        <v>0</v>
      </c>
      <c r="I31" s="120">
        <v>0</v>
      </c>
      <c r="J31" s="85">
        <v>0</v>
      </c>
      <c r="K31" s="86">
        <v>199980</v>
      </c>
    </row>
    <row r="32" spans="1:11" s="128" customFormat="1" ht="12.75" customHeight="1">
      <c r="A32" s="138" t="s">
        <v>174</v>
      </c>
      <c r="B32" s="139" t="s">
        <v>246</v>
      </c>
      <c r="C32" s="139" t="s">
        <v>181</v>
      </c>
      <c r="D32" s="140">
        <v>43115</v>
      </c>
      <c r="E32" s="139">
        <v>0</v>
      </c>
      <c r="F32" s="141">
        <v>939754.52</v>
      </c>
      <c r="G32" s="141">
        <v>919351.31</v>
      </c>
      <c r="H32" s="142">
        <v>0</v>
      </c>
      <c r="I32" s="143">
        <v>0</v>
      </c>
      <c r="J32" s="141">
        <v>0</v>
      </c>
      <c r="K32" s="144">
        <v>0</v>
      </c>
    </row>
    <row r="33" spans="1:11" s="128" customFormat="1" ht="12.75" customHeight="1">
      <c r="A33" s="138" t="s">
        <v>78</v>
      </c>
      <c r="B33" s="137" t="s">
        <v>229</v>
      </c>
      <c r="C33" s="139" t="s">
        <v>181</v>
      </c>
      <c r="D33" s="137" t="s">
        <v>230</v>
      </c>
      <c r="E33" s="137" t="s">
        <v>139</v>
      </c>
      <c r="F33" s="145">
        <v>799869.32</v>
      </c>
      <c r="G33" s="144">
        <v>799869.32</v>
      </c>
      <c r="H33" s="142">
        <v>0</v>
      </c>
      <c r="I33" s="146">
        <v>0</v>
      </c>
      <c r="J33" s="141">
        <v>0</v>
      </c>
      <c r="K33" s="141">
        <v>0</v>
      </c>
    </row>
    <row r="34" spans="1:11" s="128" customFormat="1" ht="12.75" customHeight="1">
      <c r="A34" s="138" t="s">
        <v>175</v>
      </c>
      <c r="B34" s="139" t="s">
        <v>247</v>
      </c>
      <c r="C34" s="139" t="s">
        <v>181</v>
      </c>
      <c r="D34" s="140">
        <v>43047</v>
      </c>
      <c r="E34" s="139">
        <v>0</v>
      </c>
      <c r="F34" s="141">
        <v>1158834.2</v>
      </c>
      <c r="G34" s="141">
        <v>1158834.19</v>
      </c>
      <c r="H34" s="142">
        <v>0</v>
      </c>
      <c r="I34" s="143">
        <v>0</v>
      </c>
      <c r="J34" s="141">
        <v>0</v>
      </c>
      <c r="K34" s="144">
        <v>0</v>
      </c>
    </row>
    <row r="35" spans="1:11" s="128" customFormat="1" ht="12.75" customHeight="1">
      <c r="A35" s="134" t="s">
        <v>176</v>
      </c>
      <c r="B35" s="79" t="s">
        <v>248</v>
      </c>
      <c r="C35" s="79" t="s">
        <v>181</v>
      </c>
      <c r="D35" s="84">
        <v>43066</v>
      </c>
      <c r="E35" s="79">
        <v>0</v>
      </c>
      <c r="F35" s="85">
        <v>838386.7</v>
      </c>
      <c r="G35" s="85">
        <v>681944.31</v>
      </c>
      <c r="H35" s="117">
        <v>0</v>
      </c>
      <c r="I35" s="120">
        <v>0</v>
      </c>
      <c r="J35" s="85">
        <v>0</v>
      </c>
      <c r="K35" s="86">
        <v>0</v>
      </c>
    </row>
    <row r="36" spans="1:11" s="128" customFormat="1" ht="12.75" customHeight="1">
      <c r="A36" s="134" t="s">
        <v>177</v>
      </c>
      <c r="B36" s="79" t="s">
        <v>249</v>
      </c>
      <c r="C36" s="79" t="s">
        <v>181</v>
      </c>
      <c r="D36" s="84">
        <v>43286</v>
      </c>
      <c r="E36" s="79">
        <v>0</v>
      </c>
      <c r="F36" s="85">
        <v>880928.8</v>
      </c>
      <c r="G36" s="85">
        <v>858905.55</v>
      </c>
      <c r="H36" s="117">
        <v>0</v>
      </c>
      <c r="I36" s="120">
        <v>0</v>
      </c>
      <c r="J36" s="85">
        <v>0</v>
      </c>
      <c r="K36" s="86">
        <v>0</v>
      </c>
    </row>
    <row r="37" spans="1:11" s="128" customFormat="1" ht="12.75" customHeight="1">
      <c r="A37" s="134" t="s">
        <v>178</v>
      </c>
      <c r="B37" s="79" t="s">
        <v>250</v>
      </c>
      <c r="C37" s="79" t="s">
        <v>181</v>
      </c>
      <c r="D37" s="84">
        <v>43166</v>
      </c>
      <c r="E37" s="79">
        <v>0</v>
      </c>
      <c r="F37" s="85">
        <v>397091.59</v>
      </c>
      <c r="G37" s="85">
        <v>340000</v>
      </c>
      <c r="H37" s="117">
        <v>0</v>
      </c>
      <c r="I37" s="120">
        <v>0</v>
      </c>
      <c r="J37" s="85">
        <v>0</v>
      </c>
      <c r="K37" s="86">
        <v>0</v>
      </c>
    </row>
    <row r="38" spans="1:11" s="128" customFormat="1" ht="12.75" customHeight="1">
      <c r="A38" s="134" t="s">
        <v>179</v>
      </c>
      <c r="B38" s="79" t="s">
        <v>251</v>
      </c>
      <c r="C38" s="79" t="s">
        <v>181</v>
      </c>
      <c r="D38" s="84">
        <v>43047</v>
      </c>
      <c r="E38" s="79">
        <v>0</v>
      </c>
      <c r="F38" s="85">
        <v>630031.73</v>
      </c>
      <c r="G38" s="85">
        <v>630031.73</v>
      </c>
      <c r="H38" s="117">
        <v>0</v>
      </c>
      <c r="I38" s="120">
        <v>0</v>
      </c>
      <c r="J38" s="85">
        <v>0</v>
      </c>
      <c r="K38" s="86">
        <v>0</v>
      </c>
    </row>
    <row r="39" spans="1:11" s="128" customFormat="1" ht="12.75" customHeight="1">
      <c r="A39" s="134" t="s">
        <v>121</v>
      </c>
      <c r="B39" s="79" t="s">
        <v>252</v>
      </c>
      <c r="C39" s="79" t="s">
        <v>181</v>
      </c>
      <c r="D39" s="84">
        <v>43553</v>
      </c>
      <c r="E39" s="79">
        <v>0</v>
      </c>
      <c r="F39" s="85">
        <v>1200000</v>
      </c>
      <c r="G39" s="85">
        <v>1032650.69</v>
      </c>
      <c r="H39" s="117">
        <v>0</v>
      </c>
      <c r="I39" s="120">
        <v>0</v>
      </c>
      <c r="J39" s="85">
        <v>0</v>
      </c>
      <c r="K39" s="86">
        <v>0</v>
      </c>
    </row>
    <row r="40" spans="1:11" s="128" customFormat="1" ht="12.75" customHeight="1">
      <c r="A40" s="134" t="s">
        <v>123</v>
      </c>
      <c r="B40" s="79" t="s">
        <v>253</v>
      </c>
      <c r="C40" s="79" t="s">
        <v>181</v>
      </c>
      <c r="D40" s="84">
        <v>43535</v>
      </c>
      <c r="E40" s="79">
        <v>0</v>
      </c>
      <c r="F40" s="85">
        <v>1200000</v>
      </c>
      <c r="G40" s="85">
        <v>871362.48</v>
      </c>
      <c r="H40" s="117">
        <v>0</v>
      </c>
      <c r="I40" s="120">
        <v>0</v>
      </c>
      <c r="J40" s="85">
        <v>0</v>
      </c>
      <c r="K40" s="86">
        <v>0</v>
      </c>
    </row>
    <row r="41" spans="1:11" s="128" customFormat="1" ht="12.75" customHeight="1">
      <c r="A41" s="79" t="s">
        <v>124</v>
      </c>
      <c r="B41" s="79" t="s">
        <v>254</v>
      </c>
      <c r="C41" s="79" t="s">
        <v>181</v>
      </c>
      <c r="D41" s="81" t="s">
        <v>255</v>
      </c>
      <c r="E41" s="79">
        <v>0</v>
      </c>
      <c r="F41" s="85">
        <v>1200000</v>
      </c>
      <c r="G41" s="85">
        <v>1200000</v>
      </c>
      <c r="H41" s="117">
        <v>0</v>
      </c>
      <c r="I41" s="120">
        <v>0</v>
      </c>
      <c r="J41" s="85">
        <v>0</v>
      </c>
      <c r="K41" s="86">
        <v>0</v>
      </c>
    </row>
    <row r="42" spans="1:11" s="128" customFormat="1" ht="12.75" customHeight="1">
      <c r="A42" s="79" t="s">
        <v>132</v>
      </c>
      <c r="B42" s="80" t="s">
        <v>256</v>
      </c>
      <c r="C42" s="79" t="s">
        <v>181</v>
      </c>
      <c r="D42" s="81" t="s">
        <v>232</v>
      </c>
      <c r="E42" s="79">
        <v>0</v>
      </c>
      <c r="F42" s="85">
        <v>1200000</v>
      </c>
      <c r="G42" s="85">
        <v>936191</v>
      </c>
      <c r="H42" s="117">
        <v>0</v>
      </c>
      <c r="I42" s="120">
        <v>0</v>
      </c>
      <c r="J42" s="85">
        <v>0</v>
      </c>
      <c r="K42" s="86">
        <v>0</v>
      </c>
    </row>
    <row r="43" spans="1:15" s="128" customFormat="1" ht="12.75" customHeight="1">
      <c r="A43" s="79" t="s">
        <v>137</v>
      </c>
      <c r="B43" s="79" t="s">
        <v>257</v>
      </c>
      <c r="C43" s="79" t="s">
        <v>181</v>
      </c>
      <c r="D43" s="81" t="s">
        <v>258</v>
      </c>
      <c r="E43" s="79">
        <v>0</v>
      </c>
      <c r="F43" s="82">
        <v>146876.58</v>
      </c>
      <c r="G43" s="85">
        <v>146876.58</v>
      </c>
      <c r="H43" s="117">
        <v>0</v>
      </c>
      <c r="I43" s="120">
        <v>0</v>
      </c>
      <c r="J43" s="85">
        <v>0</v>
      </c>
      <c r="K43" s="86">
        <v>0</v>
      </c>
      <c r="O43" s="147"/>
    </row>
    <row r="44" spans="1:15" s="128" customFormat="1" ht="12.75" customHeight="1">
      <c r="A44" s="79" t="s">
        <v>182</v>
      </c>
      <c r="B44" s="79">
        <v>0</v>
      </c>
      <c r="C44" s="79" t="s">
        <v>183</v>
      </c>
      <c r="D44" s="81" t="s">
        <v>139</v>
      </c>
      <c r="E44" s="79">
        <v>0</v>
      </c>
      <c r="F44" s="82">
        <v>1200000</v>
      </c>
      <c r="G44" s="85">
        <v>0</v>
      </c>
      <c r="H44" s="117">
        <v>0</v>
      </c>
      <c r="I44" s="120">
        <v>0</v>
      </c>
      <c r="J44" s="85">
        <v>0</v>
      </c>
      <c r="K44" s="83">
        <v>1200000</v>
      </c>
      <c r="O44" s="147"/>
    </row>
    <row r="45" spans="1:15" s="128" customFormat="1" ht="12.75" customHeight="1">
      <c r="A45" s="79" t="s">
        <v>184</v>
      </c>
      <c r="B45" s="79">
        <v>0</v>
      </c>
      <c r="C45" s="79" t="s">
        <v>183</v>
      </c>
      <c r="D45" s="81" t="s">
        <v>139</v>
      </c>
      <c r="E45" s="79">
        <v>0</v>
      </c>
      <c r="F45" s="82">
        <v>179930.5</v>
      </c>
      <c r="G45" s="85">
        <v>0</v>
      </c>
      <c r="H45" s="117">
        <v>0</v>
      </c>
      <c r="I45" s="120">
        <v>0</v>
      </c>
      <c r="J45" s="85">
        <v>0</v>
      </c>
      <c r="K45" s="83">
        <v>179930.5</v>
      </c>
      <c r="O45" s="147"/>
    </row>
    <row r="46" spans="1:15" s="128" customFormat="1" ht="12.75" customHeight="1">
      <c r="A46" s="79" t="s">
        <v>185</v>
      </c>
      <c r="B46" s="79">
        <v>0</v>
      </c>
      <c r="C46" s="79" t="s">
        <v>183</v>
      </c>
      <c r="D46" s="81" t="s">
        <v>139</v>
      </c>
      <c r="E46" s="79">
        <v>0</v>
      </c>
      <c r="F46" s="82">
        <v>1200000</v>
      </c>
      <c r="G46" s="85">
        <v>0</v>
      </c>
      <c r="H46" s="117">
        <v>0</v>
      </c>
      <c r="I46" s="120">
        <v>0</v>
      </c>
      <c r="J46" s="85">
        <v>0</v>
      </c>
      <c r="K46" s="83">
        <v>1200000</v>
      </c>
      <c r="O46" s="147"/>
    </row>
    <row r="47" spans="1:15" s="128" customFormat="1" ht="12.75" customHeight="1">
      <c r="A47" s="79" t="s">
        <v>186</v>
      </c>
      <c r="B47" s="79">
        <v>0</v>
      </c>
      <c r="C47" s="79" t="s">
        <v>183</v>
      </c>
      <c r="D47" s="81" t="s">
        <v>139</v>
      </c>
      <c r="E47" s="79">
        <v>0</v>
      </c>
      <c r="F47" s="82">
        <v>80000</v>
      </c>
      <c r="G47" s="85">
        <v>0</v>
      </c>
      <c r="H47" s="117">
        <v>0</v>
      </c>
      <c r="I47" s="120">
        <v>0</v>
      </c>
      <c r="J47" s="85">
        <v>0</v>
      </c>
      <c r="K47" s="83">
        <v>80000</v>
      </c>
      <c r="O47" s="147"/>
    </row>
    <row r="48" spans="1:15" s="128" customFormat="1" ht="12.75" customHeight="1">
      <c r="A48" s="79" t="s">
        <v>187</v>
      </c>
      <c r="B48" s="79">
        <v>0</v>
      </c>
      <c r="C48" s="79" t="s">
        <v>183</v>
      </c>
      <c r="D48" s="81" t="s">
        <v>139</v>
      </c>
      <c r="E48" s="79">
        <v>0</v>
      </c>
      <c r="F48" s="82">
        <v>399749.95</v>
      </c>
      <c r="G48" s="85">
        <v>0</v>
      </c>
      <c r="H48" s="117">
        <v>0</v>
      </c>
      <c r="I48" s="120">
        <v>0</v>
      </c>
      <c r="J48" s="85">
        <v>0</v>
      </c>
      <c r="K48" s="83">
        <v>399749.95</v>
      </c>
      <c r="O48" s="147"/>
    </row>
    <row r="49" spans="1:15" s="128" customFormat="1" ht="12.75" customHeight="1">
      <c r="A49" s="79" t="s">
        <v>188</v>
      </c>
      <c r="B49" s="79">
        <v>0</v>
      </c>
      <c r="C49" s="79" t="s">
        <v>183</v>
      </c>
      <c r="D49" s="81" t="s">
        <v>139</v>
      </c>
      <c r="E49" s="79">
        <v>0</v>
      </c>
      <c r="F49" s="82">
        <v>1200000</v>
      </c>
      <c r="G49" s="85">
        <v>0</v>
      </c>
      <c r="H49" s="117">
        <v>0</v>
      </c>
      <c r="I49" s="120">
        <v>0</v>
      </c>
      <c r="J49" s="85">
        <v>0</v>
      </c>
      <c r="K49" s="83">
        <v>1200000</v>
      </c>
      <c r="O49" s="147"/>
    </row>
    <row r="50" spans="1:15" s="128" customFormat="1" ht="12.75" customHeight="1">
      <c r="A50" s="79" t="s">
        <v>189</v>
      </c>
      <c r="B50" s="79">
        <v>0</v>
      </c>
      <c r="C50" s="79" t="s">
        <v>183</v>
      </c>
      <c r="D50" s="81" t="s">
        <v>139</v>
      </c>
      <c r="E50" s="79">
        <v>0</v>
      </c>
      <c r="F50" s="82">
        <v>1200000</v>
      </c>
      <c r="G50" s="85">
        <v>0</v>
      </c>
      <c r="H50" s="117">
        <v>0</v>
      </c>
      <c r="I50" s="120">
        <v>0</v>
      </c>
      <c r="J50" s="85">
        <v>0</v>
      </c>
      <c r="K50" s="83">
        <v>1200000</v>
      </c>
      <c r="O50" s="147"/>
    </row>
    <row r="51" spans="1:15" s="128" customFormat="1" ht="12.75" customHeight="1">
      <c r="A51" s="79" t="s">
        <v>190</v>
      </c>
      <c r="B51" s="79">
        <v>0</v>
      </c>
      <c r="C51" s="79" t="s">
        <v>183</v>
      </c>
      <c r="D51" s="81" t="s">
        <v>139</v>
      </c>
      <c r="E51" s="79">
        <v>0</v>
      </c>
      <c r="F51" s="82">
        <v>1200000</v>
      </c>
      <c r="G51" s="85">
        <v>0</v>
      </c>
      <c r="H51" s="117">
        <v>0</v>
      </c>
      <c r="I51" s="120">
        <v>0</v>
      </c>
      <c r="J51" s="85">
        <v>0</v>
      </c>
      <c r="K51" s="83">
        <v>1200000</v>
      </c>
      <c r="O51" s="147"/>
    </row>
    <row r="52" spans="1:15" s="128" customFormat="1" ht="12.75" customHeight="1">
      <c r="A52" s="79" t="s">
        <v>191</v>
      </c>
      <c r="B52" s="79">
        <v>0</v>
      </c>
      <c r="C52" s="79" t="s">
        <v>183</v>
      </c>
      <c r="D52" s="81" t="s">
        <v>139</v>
      </c>
      <c r="E52" s="79">
        <v>0</v>
      </c>
      <c r="F52" s="82">
        <v>1072532.3</v>
      </c>
      <c r="G52" s="85">
        <v>0</v>
      </c>
      <c r="H52" s="117">
        <v>0</v>
      </c>
      <c r="I52" s="120">
        <v>0</v>
      </c>
      <c r="J52" s="85">
        <v>0</v>
      </c>
      <c r="K52" s="83">
        <v>1072532.3</v>
      </c>
      <c r="O52" s="147"/>
    </row>
    <row r="53" spans="1:15" s="128" customFormat="1" ht="12.75" customHeight="1">
      <c r="A53" s="79" t="s">
        <v>192</v>
      </c>
      <c r="B53" s="79">
        <v>0</v>
      </c>
      <c r="C53" s="79" t="s">
        <v>183</v>
      </c>
      <c r="D53" s="81" t="s">
        <v>139</v>
      </c>
      <c r="E53" s="79">
        <v>0</v>
      </c>
      <c r="F53" s="82">
        <v>1072532.94</v>
      </c>
      <c r="G53" s="85">
        <v>0</v>
      </c>
      <c r="H53" s="117">
        <v>0</v>
      </c>
      <c r="I53" s="120">
        <v>0</v>
      </c>
      <c r="J53" s="85">
        <v>0</v>
      </c>
      <c r="K53" s="83">
        <v>1072532.94</v>
      </c>
      <c r="O53" s="147"/>
    </row>
    <row r="54" spans="1:15" s="128" customFormat="1" ht="12.75" customHeight="1">
      <c r="A54" s="79" t="s">
        <v>193</v>
      </c>
      <c r="B54" s="79">
        <v>0</v>
      </c>
      <c r="C54" s="79" t="s">
        <v>183</v>
      </c>
      <c r="D54" s="81" t="s">
        <v>139</v>
      </c>
      <c r="E54" s="79">
        <v>0</v>
      </c>
      <c r="F54" s="82">
        <v>1191780</v>
      </c>
      <c r="G54" s="85">
        <v>0</v>
      </c>
      <c r="H54" s="117">
        <v>0</v>
      </c>
      <c r="I54" s="120">
        <v>0</v>
      </c>
      <c r="J54" s="85">
        <v>0</v>
      </c>
      <c r="K54" s="83">
        <v>1191780</v>
      </c>
      <c r="O54" s="147"/>
    </row>
    <row r="55" spans="1:15" s="128" customFormat="1" ht="12.75" customHeight="1">
      <c r="A55" s="79" t="s">
        <v>194</v>
      </c>
      <c r="B55" s="79">
        <v>0</v>
      </c>
      <c r="C55" s="79" t="s">
        <v>183</v>
      </c>
      <c r="D55" s="81" t="s">
        <v>139</v>
      </c>
      <c r="E55" s="79">
        <v>0</v>
      </c>
      <c r="F55" s="82">
        <v>1200000</v>
      </c>
      <c r="G55" s="85">
        <v>0</v>
      </c>
      <c r="H55" s="117">
        <v>0</v>
      </c>
      <c r="I55" s="120">
        <v>0</v>
      </c>
      <c r="J55" s="85">
        <v>0</v>
      </c>
      <c r="K55" s="83">
        <v>1200000</v>
      </c>
      <c r="O55" s="147"/>
    </row>
    <row r="56" spans="1:15" s="128" customFormat="1" ht="12.75" customHeight="1">
      <c r="A56" s="79" t="s">
        <v>195</v>
      </c>
      <c r="B56" s="79">
        <v>0</v>
      </c>
      <c r="C56" s="79" t="s">
        <v>183</v>
      </c>
      <c r="D56" s="81" t="s">
        <v>139</v>
      </c>
      <c r="E56" s="79">
        <v>0</v>
      </c>
      <c r="F56" s="82">
        <v>1137017.6</v>
      </c>
      <c r="G56" s="85">
        <v>0</v>
      </c>
      <c r="H56" s="117">
        <v>0</v>
      </c>
      <c r="I56" s="120">
        <v>0</v>
      </c>
      <c r="J56" s="85">
        <v>0</v>
      </c>
      <c r="K56" s="83">
        <v>1137017.6</v>
      </c>
      <c r="O56" s="147"/>
    </row>
    <row r="57" spans="1:15" s="128" customFormat="1" ht="12.75" customHeight="1">
      <c r="A57" s="79" t="s">
        <v>196</v>
      </c>
      <c r="B57" s="79">
        <v>0</v>
      </c>
      <c r="C57" s="79" t="s">
        <v>183</v>
      </c>
      <c r="D57" s="81" t="s">
        <v>139</v>
      </c>
      <c r="E57" s="79">
        <v>0</v>
      </c>
      <c r="F57" s="82">
        <v>517843.22</v>
      </c>
      <c r="G57" s="85">
        <v>0</v>
      </c>
      <c r="H57" s="117">
        <v>0</v>
      </c>
      <c r="I57" s="120">
        <v>0</v>
      </c>
      <c r="J57" s="85">
        <v>0</v>
      </c>
      <c r="K57" s="83">
        <v>517843.22</v>
      </c>
      <c r="O57" s="147"/>
    </row>
    <row r="58" spans="1:15" s="128" customFormat="1" ht="12.75" customHeight="1">
      <c r="A58" s="79" t="s">
        <v>197</v>
      </c>
      <c r="B58" s="79">
        <v>0</v>
      </c>
      <c r="C58" s="79" t="s">
        <v>183</v>
      </c>
      <c r="D58" s="81" t="s">
        <v>139</v>
      </c>
      <c r="E58" s="79">
        <v>0</v>
      </c>
      <c r="F58" s="82">
        <v>300000</v>
      </c>
      <c r="G58" s="85">
        <v>0</v>
      </c>
      <c r="H58" s="117">
        <v>0</v>
      </c>
      <c r="I58" s="120">
        <v>0</v>
      </c>
      <c r="J58" s="85">
        <v>0</v>
      </c>
      <c r="K58" s="83">
        <v>300000</v>
      </c>
      <c r="O58" s="147"/>
    </row>
    <row r="59" spans="1:15" s="128" customFormat="1" ht="12.75" customHeight="1">
      <c r="A59" s="79" t="s">
        <v>198</v>
      </c>
      <c r="B59" s="79">
        <v>0</v>
      </c>
      <c r="C59" s="79" t="s">
        <v>183</v>
      </c>
      <c r="D59" s="81" t="s">
        <v>139</v>
      </c>
      <c r="E59" s="79">
        <v>0</v>
      </c>
      <c r="F59" s="82">
        <v>185140.02</v>
      </c>
      <c r="G59" s="85">
        <v>0</v>
      </c>
      <c r="H59" s="117">
        <v>0</v>
      </c>
      <c r="I59" s="120">
        <v>0</v>
      </c>
      <c r="J59" s="85">
        <v>0</v>
      </c>
      <c r="K59" s="83">
        <v>185140.02</v>
      </c>
      <c r="O59" s="147"/>
    </row>
    <row r="60" spans="1:15" s="128" customFormat="1" ht="12.75" customHeight="1">
      <c r="A60" s="79" t="s">
        <v>199</v>
      </c>
      <c r="B60" s="79">
        <v>0</v>
      </c>
      <c r="C60" s="79" t="s">
        <v>183</v>
      </c>
      <c r="D60" s="81" t="s">
        <v>139</v>
      </c>
      <c r="E60" s="79">
        <v>0</v>
      </c>
      <c r="F60" s="82">
        <v>722727.56</v>
      </c>
      <c r="G60" s="85">
        <v>0</v>
      </c>
      <c r="H60" s="117">
        <v>0</v>
      </c>
      <c r="I60" s="120">
        <v>0</v>
      </c>
      <c r="J60" s="85">
        <v>0</v>
      </c>
      <c r="K60" s="83">
        <v>722727.56</v>
      </c>
      <c r="O60" s="147"/>
    </row>
    <row r="61" spans="1:15" s="128" customFormat="1" ht="12.75" customHeight="1">
      <c r="A61" s="79" t="s">
        <v>200</v>
      </c>
      <c r="B61" s="79">
        <v>0</v>
      </c>
      <c r="C61" s="79" t="s">
        <v>183</v>
      </c>
      <c r="D61" s="81" t="s">
        <v>139</v>
      </c>
      <c r="E61" s="79">
        <v>0</v>
      </c>
      <c r="F61" s="82">
        <v>241963.4</v>
      </c>
      <c r="G61" s="85">
        <v>0</v>
      </c>
      <c r="H61" s="117">
        <v>0</v>
      </c>
      <c r="I61" s="120">
        <v>0</v>
      </c>
      <c r="J61" s="85">
        <v>0</v>
      </c>
      <c r="K61" s="83">
        <v>241963.4</v>
      </c>
      <c r="O61" s="147"/>
    </row>
    <row r="62" spans="1:15" s="128" customFormat="1" ht="12.75" customHeight="1">
      <c r="A62" s="79" t="s">
        <v>201</v>
      </c>
      <c r="B62" s="79">
        <v>0</v>
      </c>
      <c r="C62" s="79" t="s">
        <v>183</v>
      </c>
      <c r="D62" s="81" t="s">
        <v>139</v>
      </c>
      <c r="E62" s="79">
        <v>0</v>
      </c>
      <c r="F62" s="82">
        <v>449600</v>
      </c>
      <c r="G62" s="85">
        <v>0</v>
      </c>
      <c r="H62" s="117">
        <v>0</v>
      </c>
      <c r="I62" s="120">
        <v>0</v>
      </c>
      <c r="J62" s="85">
        <v>0</v>
      </c>
      <c r="K62" s="83">
        <v>449600</v>
      </c>
      <c r="O62" s="147"/>
    </row>
    <row r="63" spans="1:15" s="128" customFormat="1" ht="12" customHeight="1">
      <c r="A63" s="79" t="s">
        <v>202</v>
      </c>
      <c r="B63" s="79">
        <v>0</v>
      </c>
      <c r="C63" s="79" t="s">
        <v>183</v>
      </c>
      <c r="D63" s="81" t="s">
        <v>139</v>
      </c>
      <c r="E63" s="79">
        <v>0</v>
      </c>
      <c r="F63" s="82">
        <v>346000</v>
      </c>
      <c r="G63" s="85">
        <v>0</v>
      </c>
      <c r="H63" s="117">
        <v>0</v>
      </c>
      <c r="I63" s="120">
        <v>0</v>
      </c>
      <c r="J63" s="85">
        <v>0</v>
      </c>
      <c r="K63" s="83">
        <v>346000</v>
      </c>
      <c r="O63" s="147"/>
    </row>
    <row r="64" spans="1:15" s="128" customFormat="1" ht="12.75" customHeight="1">
      <c r="A64" s="79" t="s">
        <v>203</v>
      </c>
      <c r="B64" s="79">
        <v>0</v>
      </c>
      <c r="C64" s="79" t="s">
        <v>183</v>
      </c>
      <c r="D64" s="81" t="s">
        <v>139</v>
      </c>
      <c r="E64" s="79">
        <v>0</v>
      </c>
      <c r="F64" s="82">
        <v>345740</v>
      </c>
      <c r="G64" s="85">
        <v>0</v>
      </c>
      <c r="H64" s="117">
        <v>0</v>
      </c>
      <c r="I64" s="120">
        <v>0</v>
      </c>
      <c r="J64" s="85">
        <v>0</v>
      </c>
      <c r="K64" s="83">
        <v>345740</v>
      </c>
      <c r="O64" s="147"/>
    </row>
    <row r="65" spans="1:15" s="128" customFormat="1" ht="12.75" customHeight="1">
      <c r="A65" s="79" t="s">
        <v>204</v>
      </c>
      <c r="B65" s="79">
        <v>0</v>
      </c>
      <c r="C65" s="79" t="s">
        <v>183</v>
      </c>
      <c r="D65" s="81" t="s">
        <v>139</v>
      </c>
      <c r="E65" s="79">
        <v>0</v>
      </c>
      <c r="F65" s="82">
        <v>123208</v>
      </c>
      <c r="G65" s="85">
        <v>0</v>
      </c>
      <c r="H65" s="117">
        <v>0</v>
      </c>
      <c r="I65" s="120">
        <v>0</v>
      </c>
      <c r="J65" s="85">
        <v>0</v>
      </c>
      <c r="K65" s="83">
        <v>123208</v>
      </c>
      <c r="O65" s="147"/>
    </row>
    <row r="66" spans="1:15" s="128" customFormat="1" ht="12.75" customHeight="1">
      <c r="A66" s="79" t="s">
        <v>205</v>
      </c>
      <c r="B66" s="79">
        <v>0</v>
      </c>
      <c r="C66" s="79" t="s">
        <v>183</v>
      </c>
      <c r="D66" s="81" t="s">
        <v>139</v>
      </c>
      <c r="E66" s="79">
        <v>0</v>
      </c>
      <c r="F66" s="82">
        <v>122592.96</v>
      </c>
      <c r="G66" s="85">
        <v>0</v>
      </c>
      <c r="H66" s="117">
        <v>0</v>
      </c>
      <c r="I66" s="120">
        <v>0</v>
      </c>
      <c r="J66" s="85">
        <v>0</v>
      </c>
      <c r="K66" s="83">
        <v>122592.96</v>
      </c>
      <c r="O66" s="147"/>
    </row>
    <row r="67" spans="1:15" s="128" customFormat="1" ht="12.75" customHeight="1">
      <c r="A67" s="79" t="s">
        <v>206</v>
      </c>
      <c r="B67" s="79">
        <v>0</v>
      </c>
      <c r="C67" s="79" t="s">
        <v>183</v>
      </c>
      <c r="D67" s="81" t="s">
        <v>139</v>
      </c>
      <c r="E67" s="79">
        <v>0</v>
      </c>
      <c r="F67" s="82">
        <v>123216.25</v>
      </c>
      <c r="G67" s="85">
        <v>0</v>
      </c>
      <c r="H67" s="117">
        <v>0</v>
      </c>
      <c r="I67" s="120">
        <v>0</v>
      </c>
      <c r="J67" s="85">
        <v>0</v>
      </c>
      <c r="K67" s="83">
        <v>123216.25</v>
      </c>
      <c r="O67" s="147"/>
    </row>
    <row r="68" spans="1:15" s="128" customFormat="1" ht="12.75" customHeight="1">
      <c r="A68" s="79" t="s">
        <v>207</v>
      </c>
      <c r="B68" s="79">
        <v>0</v>
      </c>
      <c r="C68" s="79" t="s">
        <v>183</v>
      </c>
      <c r="D68" s="81" t="s">
        <v>139</v>
      </c>
      <c r="E68" s="79">
        <v>0</v>
      </c>
      <c r="F68" s="82">
        <v>498335.4</v>
      </c>
      <c r="G68" s="85">
        <v>0</v>
      </c>
      <c r="H68" s="117">
        <v>0</v>
      </c>
      <c r="I68" s="120">
        <v>0</v>
      </c>
      <c r="J68" s="85">
        <v>0</v>
      </c>
      <c r="K68" s="83">
        <v>498335.4</v>
      </c>
      <c r="O68" s="147"/>
    </row>
    <row r="69" spans="1:15" s="128" customFormat="1" ht="12.75" customHeight="1">
      <c r="A69" s="79" t="s">
        <v>208</v>
      </c>
      <c r="B69" s="79">
        <v>0</v>
      </c>
      <c r="C69" s="79" t="s">
        <v>183</v>
      </c>
      <c r="D69" s="81" t="s">
        <v>139</v>
      </c>
      <c r="E69" s="79">
        <v>0</v>
      </c>
      <c r="F69" s="82">
        <v>340060</v>
      </c>
      <c r="G69" s="85">
        <v>0</v>
      </c>
      <c r="H69" s="117">
        <v>0</v>
      </c>
      <c r="I69" s="120">
        <v>0</v>
      </c>
      <c r="J69" s="85">
        <v>0</v>
      </c>
      <c r="K69" s="83">
        <v>340060</v>
      </c>
      <c r="O69" s="147"/>
    </row>
    <row r="70" spans="1:15" s="128" customFormat="1" ht="12.75" customHeight="1">
      <c r="A70" s="79" t="s">
        <v>209</v>
      </c>
      <c r="B70" s="79">
        <v>0</v>
      </c>
      <c r="C70" s="79" t="s">
        <v>183</v>
      </c>
      <c r="D70" s="81" t="s">
        <v>139</v>
      </c>
      <c r="E70" s="79">
        <v>0</v>
      </c>
      <c r="F70" s="82">
        <v>995000</v>
      </c>
      <c r="G70" s="85">
        <v>0</v>
      </c>
      <c r="H70" s="117">
        <v>0</v>
      </c>
      <c r="I70" s="120">
        <v>0</v>
      </c>
      <c r="J70" s="85">
        <v>0</v>
      </c>
      <c r="K70" s="83">
        <v>995000</v>
      </c>
      <c r="O70" s="147"/>
    </row>
    <row r="71" spans="1:15" s="128" customFormat="1" ht="12.75" customHeight="1">
      <c r="A71" s="79" t="s">
        <v>210</v>
      </c>
      <c r="B71" s="79">
        <v>0</v>
      </c>
      <c r="C71" s="79" t="s">
        <v>183</v>
      </c>
      <c r="D71" s="81" t="s">
        <v>139</v>
      </c>
      <c r="E71" s="79">
        <v>0</v>
      </c>
      <c r="F71" s="82">
        <v>4000000</v>
      </c>
      <c r="G71" s="85">
        <v>0</v>
      </c>
      <c r="H71" s="117">
        <v>0</v>
      </c>
      <c r="I71" s="120">
        <v>0</v>
      </c>
      <c r="J71" s="85">
        <v>0</v>
      </c>
      <c r="K71" s="83">
        <v>4000000</v>
      </c>
      <c r="O71" s="147"/>
    </row>
    <row r="72" spans="1:15" s="128" customFormat="1" ht="12.75" customHeight="1">
      <c r="A72" s="79" t="s">
        <v>211</v>
      </c>
      <c r="B72" s="79">
        <v>0</v>
      </c>
      <c r="C72" s="79" t="s">
        <v>183</v>
      </c>
      <c r="D72" s="81" t="s">
        <v>139</v>
      </c>
      <c r="E72" s="79">
        <v>0</v>
      </c>
      <c r="F72" s="82">
        <v>129169.93</v>
      </c>
      <c r="G72" s="85">
        <v>0</v>
      </c>
      <c r="H72" s="117">
        <v>0</v>
      </c>
      <c r="I72" s="120">
        <v>0</v>
      </c>
      <c r="J72" s="85">
        <v>0</v>
      </c>
      <c r="K72" s="83">
        <v>129169.93</v>
      </c>
      <c r="O72" s="147"/>
    </row>
    <row r="73" spans="1:15" s="128" customFormat="1" ht="12.75" customHeight="1">
      <c r="A73" s="79" t="s">
        <v>212</v>
      </c>
      <c r="B73" s="79">
        <v>0</v>
      </c>
      <c r="C73" s="79" t="s">
        <v>183</v>
      </c>
      <c r="D73" s="81" t="s">
        <v>139</v>
      </c>
      <c r="E73" s="79">
        <v>0</v>
      </c>
      <c r="F73" s="82">
        <v>230937.02</v>
      </c>
      <c r="G73" s="85">
        <v>0</v>
      </c>
      <c r="H73" s="117">
        <v>0</v>
      </c>
      <c r="I73" s="120">
        <v>0</v>
      </c>
      <c r="J73" s="85">
        <v>0</v>
      </c>
      <c r="K73" s="83">
        <v>230937.02</v>
      </c>
      <c r="O73" s="147"/>
    </row>
    <row r="74" spans="1:15" s="128" customFormat="1" ht="12.75" customHeight="1">
      <c r="A74" s="79" t="s">
        <v>213</v>
      </c>
      <c r="B74" s="79">
        <v>0</v>
      </c>
      <c r="C74" s="79" t="s">
        <v>183</v>
      </c>
      <c r="D74" s="81" t="s">
        <v>139</v>
      </c>
      <c r="E74" s="79">
        <v>0</v>
      </c>
      <c r="F74" s="82">
        <v>2000000</v>
      </c>
      <c r="G74" s="85">
        <v>0</v>
      </c>
      <c r="H74" s="117">
        <v>0</v>
      </c>
      <c r="I74" s="120">
        <v>0</v>
      </c>
      <c r="J74" s="85">
        <v>0</v>
      </c>
      <c r="K74" s="83">
        <v>2000000</v>
      </c>
      <c r="O74" s="147"/>
    </row>
    <row r="75" spans="1:15" s="128" customFormat="1" ht="12.75" customHeight="1">
      <c r="A75" s="79" t="s">
        <v>214</v>
      </c>
      <c r="B75" s="79">
        <v>0</v>
      </c>
      <c r="C75" s="79" t="s">
        <v>183</v>
      </c>
      <c r="D75" s="81" t="s">
        <v>139</v>
      </c>
      <c r="E75" s="79">
        <v>0</v>
      </c>
      <c r="F75" s="82">
        <v>1999999.98</v>
      </c>
      <c r="G75" s="85">
        <v>0</v>
      </c>
      <c r="H75" s="117">
        <v>0</v>
      </c>
      <c r="I75" s="120">
        <v>0</v>
      </c>
      <c r="J75" s="85">
        <v>0</v>
      </c>
      <c r="K75" s="83">
        <v>1999999.98</v>
      </c>
      <c r="O75" s="147"/>
    </row>
    <row r="76" spans="1:15" s="128" customFormat="1" ht="12.75" customHeight="1">
      <c r="A76" s="79" t="s">
        <v>215</v>
      </c>
      <c r="B76" s="79">
        <v>0</v>
      </c>
      <c r="C76" s="79" t="s">
        <v>183</v>
      </c>
      <c r="D76" s="81" t="s">
        <v>139</v>
      </c>
      <c r="E76" s="79">
        <v>0</v>
      </c>
      <c r="F76" s="82">
        <v>1837624.48</v>
      </c>
      <c r="G76" s="85">
        <v>0</v>
      </c>
      <c r="H76" s="117">
        <v>0</v>
      </c>
      <c r="I76" s="120">
        <v>0</v>
      </c>
      <c r="J76" s="85">
        <v>0</v>
      </c>
      <c r="K76" s="83">
        <v>1837624.48</v>
      </c>
      <c r="O76" s="147"/>
    </row>
    <row r="77" spans="1:15" s="128" customFormat="1" ht="12.75" customHeight="1">
      <c r="A77" s="79" t="s">
        <v>216</v>
      </c>
      <c r="B77" s="79">
        <v>0</v>
      </c>
      <c r="C77" s="79" t="s">
        <v>183</v>
      </c>
      <c r="D77" s="81" t="s">
        <v>139</v>
      </c>
      <c r="E77" s="79">
        <v>0</v>
      </c>
      <c r="F77" s="82">
        <v>1390000</v>
      </c>
      <c r="G77" s="85">
        <v>0</v>
      </c>
      <c r="H77" s="117">
        <v>0</v>
      </c>
      <c r="I77" s="120">
        <v>0</v>
      </c>
      <c r="J77" s="85">
        <v>0</v>
      </c>
      <c r="K77" s="83">
        <v>1390000</v>
      </c>
      <c r="O77" s="147"/>
    </row>
    <row r="78" spans="1:15" s="128" customFormat="1" ht="12.75" customHeight="1">
      <c r="A78" s="79" t="s">
        <v>217</v>
      </c>
      <c r="B78" s="79">
        <v>0</v>
      </c>
      <c r="C78" s="79" t="s">
        <v>183</v>
      </c>
      <c r="D78" s="81" t="s">
        <v>139</v>
      </c>
      <c r="E78" s="79">
        <v>0</v>
      </c>
      <c r="F78" s="82">
        <v>399900</v>
      </c>
      <c r="G78" s="85">
        <v>0</v>
      </c>
      <c r="H78" s="117">
        <v>0</v>
      </c>
      <c r="I78" s="120">
        <v>0</v>
      </c>
      <c r="J78" s="85">
        <v>0</v>
      </c>
      <c r="K78" s="83">
        <v>399900</v>
      </c>
      <c r="O78" s="147"/>
    </row>
    <row r="79" spans="1:15" s="128" customFormat="1" ht="12.75" customHeight="1">
      <c r="A79" s="79" t="s">
        <v>218</v>
      </c>
      <c r="B79" s="79">
        <v>0</v>
      </c>
      <c r="C79" s="79" t="s">
        <v>183</v>
      </c>
      <c r="D79" s="81" t="s">
        <v>139</v>
      </c>
      <c r="E79" s="79">
        <v>0</v>
      </c>
      <c r="F79" s="82">
        <v>215141.77</v>
      </c>
      <c r="G79" s="85">
        <v>0</v>
      </c>
      <c r="H79" s="117">
        <v>0</v>
      </c>
      <c r="I79" s="120">
        <v>0</v>
      </c>
      <c r="J79" s="85">
        <v>0</v>
      </c>
      <c r="K79" s="83">
        <v>215141.77</v>
      </c>
      <c r="O79" s="147"/>
    </row>
    <row r="80" spans="1:15" s="128" customFormat="1" ht="12.75" customHeight="1">
      <c r="A80" s="79" t="s">
        <v>219</v>
      </c>
      <c r="B80" s="79">
        <v>0</v>
      </c>
      <c r="C80" s="79" t="s">
        <v>183</v>
      </c>
      <c r="D80" s="81" t="s">
        <v>139</v>
      </c>
      <c r="E80" s="79">
        <v>0</v>
      </c>
      <c r="F80" s="82">
        <v>244585.2</v>
      </c>
      <c r="G80" s="85">
        <v>0</v>
      </c>
      <c r="H80" s="117">
        <v>0</v>
      </c>
      <c r="I80" s="120">
        <v>0</v>
      </c>
      <c r="J80" s="85">
        <v>0</v>
      </c>
      <c r="K80" s="83">
        <v>244585.2</v>
      </c>
      <c r="O80" s="147"/>
    </row>
    <row r="81" spans="1:15" s="128" customFormat="1" ht="12.75" customHeight="1">
      <c r="A81" s="79" t="s">
        <v>220</v>
      </c>
      <c r="B81" s="79">
        <v>0</v>
      </c>
      <c r="C81" s="79" t="s">
        <v>183</v>
      </c>
      <c r="D81" s="81" t="s">
        <v>139</v>
      </c>
      <c r="E81" s="79">
        <v>0</v>
      </c>
      <c r="F81" s="82">
        <v>1744389.72</v>
      </c>
      <c r="G81" s="85">
        <v>0</v>
      </c>
      <c r="H81" s="117">
        <v>0</v>
      </c>
      <c r="I81" s="120">
        <v>0</v>
      </c>
      <c r="J81" s="85">
        <v>0</v>
      </c>
      <c r="K81" s="83">
        <v>1744389.72</v>
      </c>
      <c r="O81" s="147"/>
    </row>
    <row r="82" spans="1:15" s="128" customFormat="1" ht="12.75" customHeight="1">
      <c r="A82" s="79" t="s">
        <v>221</v>
      </c>
      <c r="B82" s="79">
        <v>0</v>
      </c>
      <c r="C82" s="79" t="s">
        <v>183</v>
      </c>
      <c r="D82" s="81" t="s">
        <v>139</v>
      </c>
      <c r="E82" s="79">
        <v>0</v>
      </c>
      <c r="F82" s="82">
        <v>1807624.68</v>
      </c>
      <c r="G82" s="85">
        <v>0</v>
      </c>
      <c r="H82" s="117">
        <v>0</v>
      </c>
      <c r="I82" s="120">
        <v>0</v>
      </c>
      <c r="J82" s="85">
        <v>0</v>
      </c>
      <c r="K82" s="83">
        <v>1807624.68</v>
      </c>
      <c r="O82" s="147"/>
    </row>
    <row r="83" spans="1:15" s="128" customFormat="1" ht="12.75" customHeight="1">
      <c r="A83" s="79" t="s">
        <v>222</v>
      </c>
      <c r="B83" s="79">
        <v>0</v>
      </c>
      <c r="C83" s="79" t="s">
        <v>183</v>
      </c>
      <c r="D83" s="81" t="s">
        <v>139</v>
      </c>
      <c r="E83" s="79">
        <v>0</v>
      </c>
      <c r="F83" s="82">
        <v>1807624.68</v>
      </c>
      <c r="G83" s="85">
        <v>0</v>
      </c>
      <c r="H83" s="117">
        <v>0</v>
      </c>
      <c r="I83" s="120">
        <v>0</v>
      </c>
      <c r="J83" s="85">
        <v>0</v>
      </c>
      <c r="K83" s="83">
        <v>1807624.68</v>
      </c>
      <c r="O83" s="147"/>
    </row>
    <row r="84" spans="10:12" ht="15">
      <c r="J84" s="89">
        <f>SUM(J6:J19)</f>
        <v>1338716.61</v>
      </c>
      <c r="K84" s="88">
        <f>SUM(K25:K83)</f>
        <v>36678335.56</v>
      </c>
      <c r="L84" s="116"/>
    </row>
    <row r="85" spans="5:11" ht="15">
      <c r="E85" s="116"/>
      <c r="F85" s="116"/>
      <c r="G85" s="116"/>
      <c r="J85" s="157">
        <f>K84-J84</f>
        <v>35339618.95</v>
      </c>
      <c r="K85" s="158"/>
    </row>
  </sheetData>
  <sheetProtection/>
  <mergeCells count="4">
    <mergeCell ref="A1:K1"/>
    <mergeCell ref="A2:K2"/>
    <mergeCell ref="A3:K3"/>
    <mergeCell ref="J85:K85"/>
  </mergeCells>
  <printOptions/>
  <pageMargins left="0.6299212598425197" right="0.3937007874015748" top="0.7086614173228347" bottom="0.1968503937007874" header="0.472440944881889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Miramar de Souza Almeida</dc:creator>
  <cp:keywords/>
  <dc:description/>
  <cp:lastModifiedBy>CBH</cp:lastModifiedBy>
  <cp:lastPrinted>2020-02-19T19:02:44Z</cp:lastPrinted>
  <dcterms:created xsi:type="dcterms:W3CDTF">2015-08-25T14:37:43Z</dcterms:created>
  <dcterms:modified xsi:type="dcterms:W3CDTF">2020-02-27T19:24:12Z</dcterms:modified>
  <cp:category/>
  <cp:version/>
  <cp:contentType/>
  <cp:contentStatus/>
</cp:coreProperties>
</file>