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20" yWindow="-120" windowWidth="20730" windowHeight="11160"/>
  </bookViews>
  <sheets>
    <sheet name="I -PA" sheetId="7" r:id="rId1"/>
    <sheet name="II - PI Fehidro" sheetId="12" r:id="rId2"/>
    <sheet name="III -PI Geral" sheetId="13" r:id="rId3"/>
    <sheet name="PDCs Del CRH 190" sheetId="17" r:id="rId4"/>
    <sheet name="Operacional" sheetId="16" state="hidden" r:id="rId5"/>
  </sheets>
  <definedNames>
    <definedName name="_xlnm._FilterDatabase" localSheetId="0" hidden="1">'I -PA'!$A$1:$O$26</definedName>
    <definedName name="_xlnm._FilterDatabase" localSheetId="1" hidden="1">'II - PI Fehidro'!$A$1:$N$38</definedName>
    <definedName name="_xlnm._FilterDatabase" localSheetId="2" hidden="1">'III -PI Geral'!$A$1:$N$38</definedName>
    <definedName name="_xlnm.Print_Area" localSheetId="0">'I -PA'!$A$1:$O$28</definedName>
    <definedName name="_xlnm.Print_Area" localSheetId="1">'II - PI Fehidro'!$A$1:$N$40</definedName>
    <definedName name="_xlnm.Print_Area" localSheetId="2">'III -PI Geral'!$A$1:$N$40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7"/>
  <c r="M6"/>
  <c r="M26" l="1"/>
  <c r="M24"/>
  <c r="M19"/>
  <c r="M20"/>
  <c r="M21"/>
  <c r="M22"/>
  <c r="M23"/>
  <c r="M25"/>
  <c r="M7" l="1"/>
  <c r="O18" l="1"/>
  <c r="M18"/>
  <c r="O3" l="1"/>
  <c r="O4"/>
  <c r="O8"/>
  <c r="O9"/>
  <c r="O12"/>
  <c r="O10"/>
  <c r="O11"/>
  <c r="O13"/>
  <c r="O5"/>
  <c r="O14"/>
  <c r="O15"/>
  <c r="O17"/>
  <c r="O2"/>
  <c r="M2" l="1"/>
  <c r="I6" i="12" l="1"/>
  <c r="M3" i="7" l="1"/>
  <c r="M4"/>
  <c r="M8"/>
  <c r="M9"/>
  <c r="M12"/>
  <c r="M10"/>
  <c r="M11"/>
  <c r="M13"/>
  <c r="M5"/>
  <c r="M14"/>
  <c r="M15"/>
  <c r="M17"/>
  <c r="D5" i="13" l="1"/>
  <c r="C5" i="12"/>
  <c r="J6" i="13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F5"/>
  <c r="H5"/>
  <c r="D5" i="12"/>
  <c r="J26"/>
  <c r="F37" i="13" l="1"/>
  <c r="J37"/>
  <c r="H37"/>
  <c r="D37"/>
  <c r="C5"/>
  <c r="J6" i="12" l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7"/>
  <c r="J28"/>
  <c r="J29"/>
  <c r="J30"/>
  <c r="J31"/>
  <c r="J32"/>
  <c r="J33"/>
  <c r="J34"/>
  <c r="J35"/>
  <c r="J36"/>
  <c r="J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6" i="13" s="1"/>
  <c r="I27" i="12"/>
  <c r="I28"/>
  <c r="I29"/>
  <c r="I30"/>
  <c r="I31"/>
  <c r="I32"/>
  <c r="I33"/>
  <c r="I34"/>
  <c r="I35"/>
  <c r="I36"/>
  <c r="I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5"/>
  <c r="G6"/>
  <c r="G7"/>
  <c r="G8"/>
  <c r="G8" i="13" s="1"/>
  <c r="G9" i="12"/>
  <c r="G10"/>
  <c r="G10" i="13" s="1"/>
  <c r="G11" i="12"/>
  <c r="G11" i="13" s="1"/>
  <c r="G12" i="12"/>
  <c r="G13"/>
  <c r="G13" i="13" s="1"/>
  <c r="G14" i="12"/>
  <c r="G14" i="13" s="1"/>
  <c r="G15" i="12"/>
  <c r="G15" i="13" s="1"/>
  <c r="G16" i="12"/>
  <c r="G16" i="13" s="1"/>
  <c r="G17" i="12"/>
  <c r="G18"/>
  <c r="G18" i="13" s="1"/>
  <c r="G19" i="12"/>
  <c r="G19" i="13" s="1"/>
  <c r="G20" i="12"/>
  <c r="G21"/>
  <c r="G21" i="13" s="1"/>
  <c r="G22" i="12"/>
  <c r="G23"/>
  <c r="G23" i="13" s="1"/>
  <c r="G24" i="12"/>
  <c r="G24" i="13" s="1"/>
  <c r="G25" i="12"/>
  <c r="G25" i="13" s="1"/>
  <c r="G26" i="12"/>
  <c r="G26" i="13" s="1"/>
  <c r="G27" i="12"/>
  <c r="G27" i="13" s="1"/>
  <c r="G28" i="12"/>
  <c r="G28" i="13" s="1"/>
  <c r="G29" i="12"/>
  <c r="G29" i="13" s="1"/>
  <c r="G30" i="12"/>
  <c r="G30" i="13" s="1"/>
  <c r="G31" i="12"/>
  <c r="G32"/>
  <c r="G32" i="13" s="1"/>
  <c r="G33" i="12"/>
  <c r="G33" i="13" s="1"/>
  <c r="G34" i="12"/>
  <c r="G35"/>
  <c r="G35" i="13" s="1"/>
  <c r="G36" i="12"/>
  <c r="G36" i="13" s="1"/>
  <c r="G5" i="12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5"/>
  <c r="E5"/>
  <c r="C13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C6"/>
  <c r="C7"/>
  <c r="C8"/>
  <c r="C9"/>
  <c r="C10"/>
  <c r="C11"/>
  <c r="C12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G31" i="13" l="1"/>
  <c r="G7"/>
  <c r="G17"/>
  <c r="G6"/>
  <c r="I31"/>
  <c r="G9"/>
  <c r="I33"/>
  <c r="I32"/>
  <c r="I30"/>
  <c r="I35"/>
  <c r="I29"/>
  <c r="I28"/>
  <c r="I36"/>
  <c r="I27"/>
  <c r="I34"/>
  <c r="I6"/>
  <c r="G22"/>
  <c r="I13"/>
  <c r="I21"/>
  <c r="I20"/>
  <c r="I12"/>
  <c r="K15" i="12"/>
  <c r="G12" i="13"/>
  <c r="K21" i="12"/>
  <c r="K29"/>
  <c r="G20" i="13"/>
  <c r="G34"/>
  <c r="E36"/>
  <c r="E28"/>
  <c r="E20"/>
  <c r="E12"/>
  <c r="E33"/>
  <c r="E25"/>
  <c r="E17"/>
  <c r="E9"/>
  <c r="I25"/>
  <c r="I17"/>
  <c r="I9"/>
  <c r="I18"/>
  <c r="I10"/>
  <c r="E31"/>
  <c r="E23"/>
  <c r="E15"/>
  <c r="E7"/>
  <c r="I23"/>
  <c r="I15"/>
  <c r="I7"/>
  <c r="K36" i="12"/>
  <c r="K28"/>
  <c r="K20"/>
  <c r="E35" i="13"/>
  <c r="E27"/>
  <c r="E19"/>
  <c r="E11"/>
  <c r="I19"/>
  <c r="I11"/>
  <c r="E34"/>
  <c r="E26"/>
  <c r="E18"/>
  <c r="E10"/>
  <c r="E32"/>
  <c r="E24"/>
  <c r="E16"/>
  <c r="E8"/>
  <c r="I24"/>
  <c r="I16"/>
  <c r="I8"/>
  <c r="E30"/>
  <c r="E22"/>
  <c r="E14"/>
  <c r="E6"/>
  <c r="I22"/>
  <c r="I14"/>
  <c r="E29"/>
  <c r="E21"/>
  <c r="E13"/>
  <c r="K25" i="12"/>
  <c r="K23"/>
  <c r="K32"/>
  <c r="K24"/>
  <c r="K16"/>
  <c r="K30"/>
  <c r="K22"/>
  <c r="K14"/>
  <c r="K34"/>
  <c r="C26" i="13"/>
  <c r="K18" i="12"/>
  <c r="C9" i="13"/>
  <c r="K27" i="12"/>
  <c r="C33" i="13"/>
  <c r="C17"/>
  <c r="K19" i="12"/>
  <c r="K35"/>
  <c r="K31"/>
  <c r="C6" i="13"/>
  <c r="C10"/>
  <c r="C7"/>
  <c r="C8"/>
  <c r="C13"/>
  <c r="C11"/>
  <c r="C12"/>
  <c r="C29"/>
  <c r="C21"/>
  <c r="C36"/>
  <c r="C28"/>
  <c r="C20"/>
  <c r="C35"/>
  <c r="C27"/>
  <c r="C19"/>
  <c r="C34"/>
  <c r="C18"/>
  <c r="C25"/>
  <c r="C32"/>
  <c r="C24"/>
  <c r="C16"/>
  <c r="C31"/>
  <c r="C23"/>
  <c r="C15"/>
  <c r="C30"/>
  <c r="C22"/>
  <c r="C14"/>
  <c r="K26" i="12"/>
  <c r="K17"/>
  <c r="K6"/>
  <c r="K5"/>
  <c r="J37"/>
  <c r="C37"/>
  <c r="K13"/>
  <c r="K12"/>
  <c r="K33"/>
  <c r="K10"/>
  <c r="L36"/>
  <c r="L5"/>
  <c r="K9"/>
  <c r="K11"/>
  <c r="K8"/>
  <c r="K7"/>
  <c r="K27" i="13" l="1"/>
  <c r="K35"/>
  <c r="K23"/>
  <c r="K31"/>
  <c r="K18"/>
  <c r="K21"/>
  <c r="K15"/>
  <c r="K34"/>
  <c r="K25"/>
  <c r="K36"/>
  <c r="K30"/>
  <c r="K6"/>
  <c r="C37"/>
  <c r="K22"/>
  <c r="K10"/>
  <c r="K9"/>
  <c r="K13"/>
  <c r="K24"/>
  <c r="K20"/>
  <c r="K14"/>
  <c r="K32"/>
  <c r="K28"/>
  <c r="K29"/>
  <c r="K26"/>
  <c r="K19"/>
  <c r="K12"/>
  <c r="K11"/>
  <c r="K16"/>
  <c r="K17"/>
  <c r="K8"/>
  <c r="K33"/>
  <c r="K7"/>
  <c r="G37" i="12" l="1"/>
  <c r="I5" i="13"/>
  <c r="I37" s="1"/>
  <c r="G5"/>
  <c r="G37" s="1"/>
  <c r="I37" i="12"/>
  <c r="H37"/>
  <c r="F37"/>
  <c r="L14" l="1"/>
  <c r="L19"/>
  <c r="L27"/>
  <c r="L11"/>
  <c r="L8"/>
  <c r="L22"/>
  <c r="L16"/>
  <c r="L31"/>
  <c r="L33"/>
  <c r="L34"/>
  <c r="L9"/>
  <c r="L29"/>
  <c r="L31" i="13"/>
  <c r="L13" i="12"/>
  <c r="L28"/>
  <c r="L26"/>
  <c r="L17"/>
  <c r="L15"/>
  <c r="L24"/>
  <c r="L18"/>
  <c r="L6"/>
  <c r="L21"/>
  <c r="L25"/>
  <c r="L23"/>
  <c r="L20"/>
  <c r="L7"/>
  <c r="L32"/>
  <c r="L30"/>
  <c r="L10"/>
  <c r="L12"/>
  <c r="L25" i="13" l="1"/>
  <c r="L11"/>
  <c r="L22"/>
  <c r="L23"/>
  <c r="L24"/>
  <c r="L33"/>
  <c r="L32"/>
  <c r="L18"/>
  <c r="L13"/>
  <c r="L8"/>
  <c r="L17"/>
  <c r="L27"/>
  <c r="L26"/>
  <c r="L10"/>
  <c r="L20"/>
  <c r="L19"/>
  <c r="L6" l="1"/>
  <c r="L14"/>
  <c r="L29"/>
  <c r="L12"/>
  <c r="L28"/>
  <c r="L15"/>
  <c r="L16"/>
  <c r="L30"/>
  <c r="L9"/>
  <c r="L21"/>
  <c r="L7"/>
  <c r="D37" i="12"/>
  <c r="L35"/>
  <c r="L37" s="1"/>
  <c r="L35" i="13" l="1"/>
  <c r="L34"/>
  <c r="E37" i="12"/>
  <c r="K37"/>
  <c r="K38" s="1"/>
  <c r="E5" i="13"/>
  <c r="M5" i="12" l="1"/>
  <c r="M36"/>
  <c r="M26"/>
  <c r="M18"/>
  <c r="M23"/>
  <c r="M34"/>
  <c r="M25"/>
  <c r="M29"/>
  <c r="M31"/>
  <c r="M19"/>
  <c r="M16"/>
  <c r="M11"/>
  <c r="M28"/>
  <c r="M20"/>
  <c r="M21"/>
  <c r="M32"/>
  <c r="M12"/>
  <c r="M13"/>
  <c r="M24"/>
  <c r="M22"/>
  <c r="M10"/>
  <c r="M9"/>
  <c r="M6"/>
  <c r="M17"/>
  <c r="M8"/>
  <c r="M27"/>
  <c r="M7"/>
  <c r="M14"/>
  <c r="M30"/>
  <c r="M33"/>
  <c r="M15"/>
  <c r="M35"/>
  <c r="K5" i="13"/>
  <c r="E37"/>
  <c r="L5"/>
  <c r="L37" s="1"/>
  <c r="L36"/>
  <c r="K37" l="1"/>
  <c r="K38" s="1"/>
  <c r="C38"/>
  <c r="M31" l="1"/>
  <c r="M19"/>
  <c r="M20"/>
  <c r="M26"/>
  <c r="M11"/>
  <c r="M24"/>
  <c r="M13"/>
  <c r="M27"/>
  <c r="M25"/>
  <c r="M23"/>
  <c r="M18"/>
  <c r="M17"/>
  <c r="M32"/>
  <c r="M22"/>
  <c r="M10"/>
  <c r="M33"/>
  <c r="M8"/>
  <c r="M21"/>
  <c r="M30"/>
  <c r="M16"/>
  <c r="M15"/>
  <c r="M28"/>
  <c r="M12"/>
  <c r="M29"/>
  <c r="M7"/>
  <c r="M9"/>
  <c r="M14"/>
  <c r="M6"/>
  <c r="M34"/>
  <c r="M35"/>
  <c r="M5"/>
  <c r="N18" i="12"/>
  <c r="N25"/>
  <c r="N23"/>
  <c r="N31"/>
  <c r="N34"/>
  <c r="N5"/>
  <c r="N12"/>
  <c r="N28"/>
  <c r="N22" i="13" l="1"/>
  <c r="N17"/>
  <c r="N30"/>
  <c r="N5"/>
  <c r="N12"/>
  <c r="N24"/>
  <c r="N27"/>
  <c r="N33"/>
</calcChain>
</file>

<file path=xl/sharedStrings.xml><?xml version="1.0" encoding="utf-8"?>
<sst xmlns="http://schemas.openxmlformats.org/spreadsheetml/2006/main" count="628" uniqueCount="275">
  <si>
    <t xml:space="preserve">FEHIDRO </t>
  </si>
  <si>
    <t>Outras Fontes</t>
  </si>
  <si>
    <t>PDC 1 - BRH</t>
  </si>
  <si>
    <t>PDC 2 - GRH</t>
  </si>
  <si>
    <t>PDC 3 - MRQ</t>
  </si>
  <si>
    <t>PDC 4 - PCA</t>
  </si>
  <si>
    <t>PDC 5 - GDA</t>
  </si>
  <si>
    <t>PDC 6 - ARH</t>
  </si>
  <si>
    <t>PDC 7 - EHE</t>
  </si>
  <si>
    <t>PDC 8 - CCS</t>
  </si>
  <si>
    <t>PDC</t>
  </si>
  <si>
    <t>sub-PDC</t>
  </si>
  <si>
    <t>Ação</t>
  </si>
  <si>
    <t>TOTAL PREVISTO / ANO (R$ mil)</t>
  </si>
  <si>
    <t>TOTAL PREVISTO / QUADRIÊNIO (R$ mil)</t>
  </si>
  <si>
    <t>% por subPDC no Quadriênio</t>
  </si>
  <si>
    <t>% por PDC no Quadriênio</t>
  </si>
  <si>
    <t>Total no Quadriênio / subPDC
(%)</t>
  </si>
  <si>
    <t>Total no Quadriênio / PDC
(%)</t>
  </si>
  <si>
    <t>subPDC</t>
  </si>
  <si>
    <t>1.1 - Bases e Sistemas de Informação</t>
  </si>
  <si>
    <t>1.2 - Apoio ao planejamento</t>
  </si>
  <si>
    <t>1.3 - Enquadramento</t>
  </si>
  <si>
    <t>1.4 - Monitoramento</t>
  </si>
  <si>
    <t>1.5 - Disponibilidade</t>
  </si>
  <si>
    <t>1.6 - Legislação</t>
  </si>
  <si>
    <t>1.7 - Fontes de poluição</t>
  </si>
  <si>
    <t>2.1 - PRH e RS</t>
  </si>
  <si>
    <t>2.2 - Outorga</t>
  </si>
  <si>
    <t>2.3 - Cobrança</t>
  </si>
  <si>
    <t>2.4 - Enquadramento</t>
  </si>
  <si>
    <t>2.5 - Gestão integrada</t>
  </si>
  <si>
    <t>2.6 - Infraestrutura do CORHI</t>
  </si>
  <si>
    <t>3.1 - Sist. esgotamento</t>
  </si>
  <si>
    <t>3.2 - Sist. de resíduos</t>
  </si>
  <si>
    <t>3.3 - Sist. de drenagem</t>
  </si>
  <si>
    <t>3.4 - Prevenção de erosão</t>
  </si>
  <si>
    <t>3.5 - Intervenções</t>
  </si>
  <si>
    <t>4.1 - Proteção de mananciais</t>
  </si>
  <si>
    <t>4.2 - Cobertura vegetal</t>
  </si>
  <si>
    <t>5.1 - Controle de perdas</t>
  </si>
  <si>
    <t>5.2 - Uso racional</t>
  </si>
  <si>
    <t>5.3 - Reuso</t>
  </si>
  <si>
    <t>6.1 - Usos múltiplos</t>
  </si>
  <si>
    <t>6.2 - Segurança hídrica</t>
  </si>
  <si>
    <t>7.1 - Monitoramento de EHE</t>
  </si>
  <si>
    <t>7.2 - Mitigação de inundações</t>
  </si>
  <si>
    <t>7.3 - Mitigação de estiagem</t>
  </si>
  <si>
    <t>8.1 - Capacitação técnica</t>
  </si>
  <si>
    <t>8.2 - Educ. ambiental</t>
  </si>
  <si>
    <t>8.3 - Comunicação</t>
  </si>
  <si>
    <t>ESTIMADO PARA INDICAÇÃO (R$ )</t>
  </si>
  <si>
    <t>Total Quadriênio
Cobrança
(R$)</t>
  </si>
  <si>
    <t>Total Quadriênio
Compensação
(R$)</t>
  </si>
  <si>
    <t>ESTIMADO PARA INDICAÇÃO (R$)</t>
  </si>
  <si>
    <t>Total Quadriênio
FEHIDRO
(R$)</t>
  </si>
  <si>
    <t>Total Quadriênio
Outras Fontes
(R$)</t>
  </si>
  <si>
    <t>CFURH</t>
  </si>
  <si>
    <t>Cobrança Estadual</t>
  </si>
  <si>
    <t>Meta</t>
  </si>
  <si>
    <t>Fonte</t>
  </si>
  <si>
    <t>Área de abrangência da ação</t>
  </si>
  <si>
    <t>6.3 - Aproveitamento regional</t>
  </si>
  <si>
    <t>Inicia em 2020</t>
  </si>
  <si>
    <t>Sim</t>
  </si>
  <si>
    <t>Inicia em 2021</t>
  </si>
  <si>
    <t>Não</t>
  </si>
  <si>
    <t>Inicia em 2022</t>
  </si>
  <si>
    <t>Inicia em 2023</t>
  </si>
  <si>
    <t>Nome da 
área de abrangência</t>
  </si>
  <si>
    <t>Bairro</t>
  </si>
  <si>
    <t>Rua/Avenida</t>
  </si>
  <si>
    <t>Município</t>
  </si>
  <si>
    <t>Bacia</t>
  </si>
  <si>
    <t>Sub-bacia</t>
  </si>
  <si>
    <t>UGRHi</t>
  </si>
  <si>
    <t>Corpo hídrico</t>
  </si>
  <si>
    <t>Especificação de outras fontes</t>
  </si>
  <si>
    <t>TOTAL PREVISTO / ANO (R$)</t>
  </si>
  <si>
    <t>TOTAL PREVISTO / QUADRIÊNIO (R$)</t>
  </si>
  <si>
    <t>Outra</t>
  </si>
  <si>
    <t>Recursos financeiros (R$)  - 2020</t>
  </si>
  <si>
    <t>Recursos financeiros (R$)  - 2021</t>
  </si>
  <si>
    <t>Recursos financeiros (R$)  - 2022</t>
  </si>
  <si>
    <t>Recursos financeiros (R$)  - 2023</t>
  </si>
  <si>
    <t>Recursos financeiros (R$)  - TOTAL</t>
  </si>
  <si>
    <t>Sociedade civil</t>
  </si>
  <si>
    <t>Estado</t>
  </si>
  <si>
    <t>Executor 
da Ação (segmento)</t>
  </si>
  <si>
    <t>Região hidrográfica</t>
  </si>
  <si>
    <t>Aquífero</t>
  </si>
  <si>
    <t>Executor da Ação 
(nome da entidade ou órgão)</t>
  </si>
  <si>
    <t>Prioritário</t>
  </si>
  <si>
    <t>Não prioritário</t>
  </si>
  <si>
    <t>PDC 1 e 2</t>
  </si>
  <si>
    <t>Prioridade de execução cf. art. 2 delib. CRH 188/16</t>
  </si>
  <si>
    <t>A definir</t>
  </si>
  <si>
    <t>UGHRi 7</t>
  </si>
  <si>
    <t>CETESB</t>
  </si>
  <si>
    <t>UGRHi 7</t>
  </si>
  <si>
    <t xml:space="preserve">Anexo II - Programa de Investimentos - FEHIDRO </t>
  </si>
  <si>
    <t>Anexo III  - Programa de Investimentos - Totais</t>
  </si>
  <si>
    <t>Vertente Litorânea</t>
  </si>
  <si>
    <t>PDC 
cód</t>
  </si>
  <si>
    <t>subPDC (2)</t>
  </si>
  <si>
    <t>subPDC (3)</t>
  </si>
  <si>
    <t>Abrangência do subPDC</t>
  </si>
  <si>
    <t>PDC 1 - Bases Técnicas em Recursos Hídricos (BRH)</t>
  </si>
  <si>
    <t>1.1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</si>
  <si>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</si>
  <si>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</si>
  <si>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</si>
  <si>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</si>
  <si>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</si>
  <si>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</si>
  <si>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</si>
  <si>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</si>
  <si>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</si>
  <si>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</si>
  <si>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</si>
  <si>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</si>
  <si>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</si>
  <si>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</si>
  <si>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</si>
  <si>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</si>
  <si>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</si>
  <si>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</si>
  <si>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</si>
  <si>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</si>
  <si>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</si>
  <si>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</si>
  <si>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</si>
  <si>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</si>
  <si>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</si>
  <si>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</si>
  <si>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Aprimoramento dos procedimentos e ações com vistas a garantir o controle dos usos da água.</t>
  </si>
  <si>
    <t>2.3</t>
  </si>
  <si>
    <t>Cobrança pelo uso dos recursos hídricos</t>
  </si>
  <si>
    <t>Implementação e acompanhamento da cobrança pelo uso dos recursos hídricos.</t>
  </si>
  <si>
    <t>2.4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</si>
  <si>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</si>
  <si>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</si>
  <si>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</si>
  <si>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</si>
  <si>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</si>
  <si>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</si>
  <si>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</si>
  <si>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</si>
  <si>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</si>
  <si>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</si>
  <si>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</si>
  <si>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</si>
  <si>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</si>
  <si>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</si>
  <si>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</si>
  <si>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</si>
  <si>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</si>
  <si>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</si>
  <si>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</si>
  <si>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</si>
  <si>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</si>
  <si>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</si>
  <si>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</si>
  <si>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</si>
  <si>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</si>
  <si>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</si>
  <si>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</si>
  <si>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</si>
  <si>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</si>
  <si>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</si>
  <si>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</si>
  <si>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</si>
  <si>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</t>
  </si>
  <si>
    <t>Controle de perdas em sistemas de abastecimento de água</t>
  </si>
  <si>
    <t>Projetos (básicos e/ou executivos), obras e serviços para o controle de perdas nos sistemas de abastecimento dos diferentes setores usuários de água, com ênfase nas redes públicas de abastecimento.</t>
  </si>
  <si>
    <t>5.2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</si>
  <si>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</si>
  <si>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</si>
  <si>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</si>
  <si>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</si>
  <si>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</si>
  <si>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</si>
  <si>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</si>
  <si>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</si>
  <si>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</si>
  <si>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</si>
  <si>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</si>
  <si>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</si>
  <si>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</si>
  <si>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</si>
  <si>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</si>
  <si>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</si>
  <si>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</si>
  <si>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</si>
  <si>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</si>
  <si>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</si>
  <si>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</si>
  <si>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</si>
  <si>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</si>
  <si>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</si>
  <si>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</si>
  <si>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</si>
  <si>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</si>
  <si>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</si>
  <si>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</si>
  <si>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</si>
  <si>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</si>
  <si>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</si>
  <si>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</si>
  <si>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</t>
  </si>
  <si>
    <t>Comunicação social e difusão de informações relacionadas à gestão de recursos hídricos</t>
  </si>
  <si>
    <t>Ações de comunicação social e difusão de informações diretamente relacionadas à gestão de recursos hídricos.</t>
  </si>
  <si>
    <t>Municípios cujos Planos de Macro e Micro Drenagem tenham mais de 8 anos</t>
  </si>
  <si>
    <t>Defesa Civil Municipal</t>
  </si>
  <si>
    <t>CETESB/DAEE</t>
  </si>
  <si>
    <t>Todos os municípios da UGRHI</t>
  </si>
  <si>
    <t>Atualizar 1 Projeto SIG-WEB disponibilizado ao público com os dados relacionados aos recursos hídricos  atualizados no quadriênio</t>
  </si>
  <si>
    <r>
      <t>Atualizar planos de</t>
    </r>
    <r>
      <rPr>
        <b/>
        <sz val="9"/>
        <rFont val="Arial"/>
        <family val="2"/>
      </rPr>
      <t xml:space="preserve"> macro e micro drenagem em pelo menos 2 municípios  no quadriênio</t>
    </r>
  </si>
  <si>
    <t xml:space="preserve">Elaborar 1 projeto de exploração sustentável do potencial ambiental natural regional
</t>
  </si>
  <si>
    <t>Elaborar/Revisar o Plano Municipal de Redução de Riscos e Contingências (PMRRCs) , em pelo menos 6 municípios</t>
  </si>
  <si>
    <t xml:space="preserve"> Elaborar estudo para a criação de mais áreas permeáveis e o aumento de infiltração potencial em ao menos 3 municípios </t>
  </si>
  <si>
    <t>Implantar 1 Sistema de monitoramento qualitativo/quantitativo instrumentalizado implantado e operante para UGRHi</t>
  </si>
  <si>
    <t xml:space="preserve">Ampliar e manter 01 rede telemétrica de monitoramento quantitativo
</t>
  </si>
  <si>
    <t>Elaborar 1 Sistema com Obtenção de dados dos níveis dos cursos d'águas e das marés para gestão do recursos hidricos</t>
  </si>
  <si>
    <t xml:space="preserve">Elaborar projeto executivo de monitoramento das fontes de poluição difusa sendo 1 na área urbana e 1 na área rural
</t>
  </si>
  <si>
    <t xml:space="preserve">Revisar 01 Plano de Bacias
</t>
  </si>
  <si>
    <t>Elaborar 1 Projeto para atualização dos valores da cobrança</t>
  </si>
  <si>
    <t>Implantar 2 Projetos de sistemas de abastecimento de água e esgotamento sanitário alternativos em comunidades tradicionais isoladas</t>
  </si>
  <si>
    <t>Executar Projetos para prevenção de enchentes e melhoria da qualidade das águas, em pelo menos 3 municípios</t>
  </si>
  <si>
    <t xml:space="preserve">Executar ao menos 01 projeto de restauração e recuperação florestal 
</t>
  </si>
  <si>
    <r>
      <t xml:space="preserve">Municípios indicados no Plano de Recuperação Florestal </t>
    </r>
    <r>
      <rPr>
        <sz val="9"/>
        <rFont val="Calibri Light"/>
        <family val="2"/>
      </rPr>
      <t xml:space="preserve">
</t>
    </r>
    <r>
      <rPr>
        <b/>
        <sz val="9"/>
        <rFont val="Calibri Light"/>
        <family val="2"/>
      </rPr>
      <t>UGRHi 7</t>
    </r>
  </si>
  <si>
    <t xml:space="preserve">Implantar ao menos 3 viveiros públicos municipais
</t>
  </si>
  <si>
    <r>
      <t xml:space="preserve">Executar 03 Projeto de reuso de água
</t>
    </r>
    <r>
      <rPr>
        <b/>
        <strike/>
        <sz val="9"/>
        <rFont val="Arial"/>
        <family val="2"/>
      </rPr>
      <t/>
    </r>
  </si>
  <si>
    <t xml:space="preserve">Instalar 01 mini-radar 
</t>
  </si>
  <si>
    <t xml:space="preserve">A definir </t>
  </si>
  <si>
    <t xml:space="preserve">Controlar os efeitos e impactos das constantes enchentes,em ao menos 3 municípios
</t>
  </si>
  <si>
    <r>
      <t xml:space="preserve">Realizar 01 Capacitação técnica voltada aos recursos hídricos costeiros/litorâneos
</t>
    </r>
    <r>
      <rPr>
        <b/>
        <strike/>
        <sz val="9"/>
        <rFont val="Arial"/>
        <family val="2"/>
      </rPr>
      <t/>
    </r>
  </si>
  <si>
    <r>
      <t xml:space="preserve">Realizar 01 Capacitação técnica 
</t>
    </r>
    <r>
      <rPr>
        <b/>
        <strike/>
        <sz val="9"/>
        <rFont val="Arial"/>
        <family val="2"/>
      </rPr>
      <t/>
    </r>
  </si>
  <si>
    <t xml:space="preserve">Executar 01 ação de Educação Ambiental
</t>
  </si>
  <si>
    <t xml:space="preserve">Realizar ao menos 01 curso de formação de agentes multiplicadores de educação ambiental por ano
</t>
  </si>
  <si>
    <t>Implantar "Sala da Água" em ao menos 2 municípios por ano</t>
  </si>
  <si>
    <t xml:space="preserve">Realizar ao menos 4 Campanhas de uso racional da água
</t>
  </si>
  <si>
    <t>Ação 1.2.1 - Atualizar planos  de macro e microdrenagem por meio de diagnósticos, prognósticos e propostas de intervenção considerando efeitos de maré, mudanças climáticas e impermeabilização do solo</t>
  </si>
  <si>
    <t>Ação 1.1.1 - Sistematizar um banco de dados georreferenciado, integrado ao SIG-WEB, das ações e propostas de ação dos estudos, planos e projetos municipais e regionais,diretamente ou indiretamente relacionadas a recursos hídricos</t>
  </si>
  <si>
    <r>
      <rPr>
        <b/>
        <sz val="9"/>
        <rFont val="Arial"/>
        <family val="2"/>
      </rPr>
      <t xml:space="preserve">Ação 1.2.2 - Apresentar indicadores de sazonalidades definidos e aplicados pelos CBHBS como modelo para os CBHs da Vertente Litorânea     </t>
    </r>
    <r>
      <rPr>
        <b/>
        <sz val="9"/>
        <color theme="1"/>
        <rFont val="Arial"/>
        <family val="2"/>
      </rPr>
      <t xml:space="preserve">    </t>
    </r>
  </si>
  <si>
    <t>Ação 1.2.3 - Mapear e analisar fontes potenciais poluição da água (efluentes de aterros, atividade portuária, industrial, comercial, residencial, de navegação, entre outras</t>
  </si>
  <si>
    <r>
      <rPr>
        <b/>
        <sz val="9"/>
        <color rgb="FFFF0000"/>
        <rFont val="Arial"/>
        <family val="2"/>
      </rPr>
      <t xml:space="preserve">   </t>
    </r>
    <r>
      <rPr>
        <b/>
        <sz val="9"/>
        <rFont val="Arial"/>
        <family val="2"/>
      </rPr>
      <t xml:space="preserve"> Ação 1.2.4 - Elaborar/Revisar PMRRCs  por meio de análises de dados, diagnósticos, prognósticos e propostas de intervenção</t>
    </r>
    <r>
      <rPr>
        <b/>
        <sz val="9"/>
        <color rgb="FFFF0000"/>
        <rFont val="Arial"/>
        <family val="2"/>
      </rPr>
      <t xml:space="preserve">
</t>
    </r>
    <r>
      <rPr>
        <b/>
        <sz val="9"/>
        <color theme="1"/>
        <rFont val="Arial"/>
        <family val="2"/>
      </rPr>
      <t xml:space="preserve">                            </t>
    </r>
  </si>
  <si>
    <t xml:space="preserve">  Ação 1.2.5 - Identificar áreas permeáveis em regiões críticas passiveis de inundação                                </t>
  </si>
  <si>
    <t xml:space="preserve">Ação 1.4.1 - Implantar, aprimorar e ampliar a rede de monitoramento de quantidade e qualidade 
</t>
  </si>
  <si>
    <t>Ação 1.5.1 - Instalar linígrafos (nível  d'água em cursos d'água naturais e artificiais) e marégrafos para monitoramento telemétrico</t>
  </si>
  <si>
    <t xml:space="preserve">Ação 1.7.1 - Obter dados quantitativos da poluição difusa para Identificação e proposta para o monitoramento e ações de mitigação
                                                    </t>
  </si>
  <si>
    <t>Ação 2.2.1 - Revisar os  mecanismos e valores da cobrança pelo uso dos recursos hídricos</t>
  </si>
  <si>
    <t>Ação 3.1.1 - Implantar tecnologias alternativas (modernas) para os sistemas de abastecimento de água e esgotamento sanitário, públicos ou alternativos</t>
  </si>
  <si>
    <t xml:space="preserve">Ação 4.2.1 - Restaurar áreas degradadas, indicadas pelo plano de recuperação florestal (plantio e monitoramento)
</t>
  </si>
  <si>
    <t>Ação 7.1.1 - Realizar estudo da localização e instalação de um mini-radar meterorológico integrado à sala de situação do CBH-BS e Web-site</t>
  </si>
  <si>
    <t>Ação 7.2.1 - Executar obras e serviços em drenagem e ou controle de marés, constantes dos planos municipais ou regionais</t>
  </si>
  <si>
    <t>Ação 8.1.1 - Promover fórum de discussão de políticas públicas para discussão dos recursos hídricos</t>
  </si>
  <si>
    <t xml:space="preserve">Ação 8.1.2 - Realizar cursos de capacitação visando o aprimoramento de projetos FEHIDRO, com base no estudo e conhecimento dos Planos de Bacia, Rel. de Situação e Política de Gestão
</t>
  </si>
  <si>
    <t xml:space="preserve">Ação 8.2.1 - Elaborar Produto áudio visual a ser diponibilizado em plataforma virtual, vinculado aos PDCs prioritários do CBH-BS (esgotamento, drenagem, cobertura vegetal e eventos hidrológicos extremos)
</t>
  </si>
  <si>
    <t xml:space="preserve">Municípios da UGRHi 07, com base nos documentos: PBH, Relatório de Situação ou Relatórios da Defesa Cívil </t>
  </si>
  <si>
    <t>Municípios da UGHRi 7 a definir com base no PBH</t>
  </si>
  <si>
    <r>
      <t>A</t>
    </r>
    <r>
      <rPr>
        <sz val="9"/>
        <rFont val="Arial"/>
        <family val="2"/>
      </rPr>
      <t>ção 3.3.1 - Executar obras e Serviços de desassoreamento de canais e limpeza galerias dedrenagem urbana</t>
    </r>
  </si>
  <si>
    <t xml:space="preserve">Ação 4.2.2 - Instalação de viveiros para produção de mudas de espécies vegetais para recuperação de áreas degradadas
</t>
  </si>
  <si>
    <t xml:space="preserve">Ação 5.3.1 - Implantar sistemas de aproveitamento de água de chuva, reuso direto e indireto planejado da água e sua aplicação
</t>
  </si>
  <si>
    <t xml:space="preserve">Ação 8.3.1 - Realizar Campanhas de consientização do uso racional da água, por meio de ações de comunicação social e difusão
</t>
  </si>
  <si>
    <t>Todos os municípios da UGRHI 7</t>
  </si>
  <si>
    <t>Comunidades isoldas definidas de acordo com o Relatório de Situação</t>
  </si>
  <si>
    <t>Municípios críticos indicados  pelo plano de macrodrenagem</t>
  </si>
  <si>
    <r>
      <t>Municípios indicados no Plano de Recuperação Florestal da</t>
    </r>
    <r>
      <rPr>
        <sz val="9"/>
        <rFont val="Calibri Light"/>
        <family val="2"/>
      </rPr>
      <t xml:space="preserve">
</t>
    </r>
    <r>
      <rPr>
        <b/>
        <sz val="9"/>
        <rFont val="Calibri Light"/>
        <family val="2"/>
      </rPr>
      <t>UGRHi 7</t>
    </r>
  </si>
  <si>
    <t xml:space="preserve">Implementar 3 Projetos regionais para identificação das cargas poluidoras hídricas com a localização das fontes industriais, portuárias e outras e disponibilizadas no SIG WEB </t>
  </si>
  <si>
    <t xml:space="preserve">Ação 1.4.2 - Instalar novos postos de monitoramento; manter postos já existentes
</t>
  </si>
  <si>
    <t xml:space="preserve">Ação 2.1.1 - Revisar os conteúdos do Plano da Bacia Hidrográfica da Baixada Santista, contemplando a atulização do diagnóstico, prognósticos, áreas prioritárias e ações
</t>
  </si>
  <si>
    <t xml:space="preserve">Ação 8.1.3 - Cursos em recursos hídricos, com abrangência municipal, de atualização para professores do ensino formal. (ii) Cursos de incentivo ao uso de tecnologias sociais voltadas a redução de consumo de água, com abrangência municipal, no quadriênio 
</t>
  </si>
  <si>
    <t xml:space="preserve">Ação 8.2.2 - Criar espaços para promoção da educação ambiental e/ou comunicação social de interesse do CBH-BS
</t>
  </si>
  <si>
    <t>Publicado no Diário Oficial, em 20/11/2020 – Seção I, pág. 94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</si>
</sst>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8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0"/>
      <name val="Calibri Light"/>
      <family val="2"/>
    </font>
    <font>
      <b/>
      <sz val="9"/>
      <color theme="1"/>
      <name val="Calibri Light"/>
      <family val="2"/>
    </font>
    <font>
      <b/>
      <sz val="9"/>
      <name val="Calibri Light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trike/>
      <sz val="9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name val="Calibri Light"/>
      <family val="2"/>
    </font>
    <font>
      <b/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D64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22" fillId="0" borderId="0"/>
  </cellStyleXfs>
  <cellXfs count="141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Continuous" vertical="center"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Continuous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Continuous" vertical="center"/>
      <protection locked="0"/>
    </xf>
    <xf numFmtId="1" fontId="2" fillId="6" borderId="4" xfId="0" applyNumberFormat="1" applyFont="1" applyFill="1" applyBorder="1" applyAlignment="1" applyProtection="1">
      <alignment horizontal="centerContinuous" vertical="center"/>
      <protection locked="0"/>
    </xf>
    <xf numFmtId="1" fontId="2" fillId="7" borderId="4" xfId="0" applyNumberFormat="1" applyFont="1" applyFill="1" applyBorder="1" applyAlignment="1" applyProtection="1">
      <alignment horizontal="centerContinuous" vertical="center"/>
      <protection locked="0"/>
    </xf>
    <xf numFmtId="1" fontId="2" fillId="5" borderId="4" xfId="0" applyNumberFormat="1" applyFont="1" applyFill="1" applyBorder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164" fontId="2" fillId="2" borderId="4" xfId="0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0" fontId="2" fillId="0" borderId="3" xfId="0" applyNumberFormat="1" applyFont="1" applyBorder="1" applyAlignment="1" applyProtection="1">
      <alignment vertical="center"/>
      <protection locked="0"/>
    </xf>
    <xf numFmtId="10" fontId="2" fillId="0" borderId="3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0" fontId="2" fillId="0" borderId="1" xfId="0" applyNumberFormat="1" applyFont="1" applyBorder="1" applyAlignment="1" applyProtection="1">
      <alignment vertical="center"/>
      <protection locked="0"/>
    </xf>
    <xf numFmtId="10" fontId="2" fillId="0" borderId="1" xfId="0" applyNumberFormat="1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/>
    </xf>
    <xf numFmtId="10" fontId="9" fillId="0" borderId="4" xfId="0" applyNumberFormat="1" applyFont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10" fontId="2" fillId="3" borderId="7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Continuous"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centerContinuous" vertical="center" wrapText="1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10" fontId="8" fillId="0" borderId="3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/>
    </xf>
    <xf numFmtId="10" fontId="9" fillId="0" borderId="4" xfId="1" applyNumberFormat="1" applyFont="1" applyBorder="1" applyAlignment="1" applyProtection="1">
      <alignment horizontal="right" vertical="center"/>
    </xf>
    <xf numFmtId="10" fontId="9" fillId="3" borderId="10" xfId="1" applyNumberFormat="1" applyFont="1" applyFill="1" applyBorder="1" applyAlignment="1" applyProtection="1">
      <alignment horizontal="right" vertical="center"/>
    </xf>
    <xf numFmtId="10" fontId="4" fillId="3" borderId="11" xfId="0" applyNumberFormat="1" applyFont="1" applyFill="1" applyBorder="1" applyAlignment="1" applyProtection="1">
      <alignment horizontal="right" vertical="center"/>
    </xf>
    <xf numFmtId="4" fontId="4" fillId="2" borderId="4" xfId="0" applyNumberFormat="1" applyFont="1" applyFill="1" applyBorder="1" applyAlignment="1" applyProtection="1">
      <alignment horizontal="right" vertical="center"/>
    </xf>
    <xf numFmtId="4" fontId="9" fillId="2" borderId="4" xfId="0" applyNumberFormat="1" applyFont="1" applyFill="1" applyBorder="1" applyAlignment="1" applyProtection="1">
      <alignment horizontal="right" vertical="center"/>
    </xf>
    <xf numFmtId="0" fontId="8" fillId="8" borderId="5" xfId="0" applyFont="1" applyFill="1" applyBorder="1" applyAlignment="1" applyProtection="1">
      <alignment vertical="center" wrapText="1"/>
      <protection locked="0"/>
    </xf>
    <xf numFmtId="0" fontId="2" fillId="8" borderId="5" xfId="0" applyFont="1" applyFill="1" applyBorder="1" applyAlignment="1" applyProtection="1">
      <alignment vertical="center" wrapText="1"/>
      <protection locked="0"/>
    </xf>
    <xf numFmtId="0" fontId="2" fillId="8" borderId="9" xfId="0" applyFont="1" applyFill="1" applyBorder="1" applyAlignment="1" applyProtection="1">
      <alignment horizontal="center" vertical="center" wrapText="1"/>
      <protection locked="0"/>
    </xf>
    <xf numFmtId="0" fontId="8" fillId="8" borderId="8" xfId="0" applyFont="1" applyFill="1" applyBorder="1" applyAlignment="1" applyProtection="1">
      <alignment vertical="center" wrapText="1"/>
      <protection locked="0"/>
    </xf>
    <xf numFmtId="0" fontId="2" fillId="8" borderId="8" xfId="0" applyFont="1" applyFill="1" applyBorder="1" applyAlignment="1" applyProtection="1">
      <alignment vertical="center" wrapText="1"/>
      <protection locked="0"/>
    </xf>
    <xf numFmtId="164" fontId="10" fillId="0" borderId="2" xfId="0" applyNumberFormat="1" applyFont="1" applyFill="1" applyBorder="1" applyAlignment="1" applyProtection="1">
      <alignment horizontal="center" vertical="center"/>
    </xf>
    <xf numFmtId="10" fontId="3" fillId="0" borderId="2" xfId="0" applyNumberFormat="1" applyFont="1" applyBorder="1" applyAlignment="1" applyProtection="1">
      <alignment vertical="center"/>
      <protection locked="0"/>
    </xf>
    <xf numFmtId="164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3" borderId="4" xfId="0" applyNumberFormat="1" applyFont="1" applyFill="1" applyBorder="1" applyAlignment="1" applyProtection="1">
      <alignment horizontal="center" vertical="center" wrapText="1"/>
    </xf>
    <xf numFmtId="0" fontId="15" fillId="3" borderId="0" xfId="0" applyFont="1" applyFill="1" applyAlignment="1" applyProtection="1">
      <alignment wrapText="1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0" fontId="16" fillId="3" borderId="1" xfId="0" applyFont="1" applyFill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164" fontId="16" fillId="3" borderId="2" xfId="0" applyNumberFormat="1" applyFont="1" applyFill="1" applyBorder="1" applyAlignment="1" applyProtection="1">
      <alignment horizontal="center" vertical="center"/>
      <protection locked="0"/>
    </xf>
    <xf numFmtId="164" fontId="16" fillId="3" borderId="2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Protection="1">
      <protection locked="0"/>
    </xf>
    <xf numFmtId="0" fontId="16" fillId="3" borderId="1" xfId="0" applyFont="1" applyFill="1" applyBorder="1" applyAlignment="1" applyProtection="1">
      <alignment vertical="center"/>
      <protection locked="0"/>
    </xf>
    <xf numFmtId="0" fontId="16" fillId="3" borderId="2" xfId="0" applyFont="1" applyFill="1" applyBorder="1" applyAlignment="1" applyProtection="1">
      <alignment horizontal="center" vertical="center"/>
    </xf>
    <xf numFmtId="0" fontId="19" fillId="3" borderId="0" xfId="0" applyFont="1" applyFill="1" applyProtection="1">
      <protection locked="0"/>
    </xf>
    <xf numFmtId="0" fontId="18" fillId="3" borderId="1" xfId="0" applyFont="1" applyFill="1" applyBorder="1" applyAlignment="1" applyProtection="1">
      <alignment vertical="center"/>
      <protection locked="0"/>
    </xf>
    <xf numFmtId="4" fontId="18" fillId="3" borderId="1" xfId="0" applyNumberFormat="1" applyFont="1" applyFill="1" applyBorder="1" applyAlignment="1" applyProtection="1">
      <alignment vertical="center"/>
      <protection locked="0"/>
    </xf>
    <xf numFmtId="4" fontId="13" fillId="3" borderId="1" xfId="0" applyNumberFormat="1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164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  <protection locked="0"/>
    </xf>
    <xf numFmtId="0" fontId="16" fillId="0" borderId="2" xfId="0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4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164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Alignment="1" applyProtection="1">
      <alignment wrapText="1"/>
      <protection locked="0"/>
    </xf>
    <xf numFmtId="0" fontId="16" fillId="0" borderId="0" xfId="0" applyFont="1" applyFill="1" applyAlignment="1" applyProtection="1">
      <alignment wrapText="1"/>
      <protection locked="0"/>
    </xf>
    <xf numFmtId="0" fontId="1" fillId="9" borderId="16" xfId="2" applyFont="1" applyFill="1" applyBorder="1" applyAlignment="1">
      <alignment horizontal="center" vertical="center" wrapText="1"/>
    </xf>
    <xf numFmtId="0" fontId="23" fillId="0" borderId="0" xfId="2" applyFont="1" applyAlignment="1">
      <alignment vertical="center"/>
    </xf>
    <xf numFmtId="0" fontId="22" fillId="0" borderId="0" xfId="2"/>
    <xf numFmtId="0" fontId="24" fillId="0" borderId="16" xfId="2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left" vertical="top" wrapText="1"/>
      <protection locked="0"/>
    </xf>
    <xf numFmtId="0" fontId="16" fillId="0" borderId="3" xfId="0" applyFont="1" applyFill="1" applyBorder="1" applyAlignment="1" applyProtection="1">
      <alignment horizontal="left" vertical="top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164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left" vertical="top"/>
      <protection locked="0"/>
    </xf>
    <xf numFmtId="4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Fill="1" applyBorder="1" applyAlignment="1" applyProtection="1">
      <alignment horizontal="left" vertical="top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4" fontId="18" fillId="0" borderId="1" xfId="0" applyNumberFormat="1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13" fillId="10" borderId="1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 applyProtection="1">
      <alignment horizontal="left" vertical="center" wrapText="1"/>
      <protection locked="0"/>
    </xf>
    <xf numFmtId="0" fontId="17" fillId="10" borderId="13" xfId="0" applyFont="1" applyFill="1" applyBorder="1" applyAlignment="1">
      <alignment horizontal="center" vertical="center" wrapText="1"/>
    </xf>
    <xf numFmtId="10" fontId="4" fillId="0" borderId="4" xfId="0" applyNumberFormat="1" applyFont="1" applyBorder="1" applyAlignment="1" applyProtection="1">
      <alignment horizontal="center" vertical="center" wrapText="1"/>
    </xf>
    <xf numFmtId="10" fontId="4" fillId="0" borderId="4" xfId="0" applyNumberFormat="1" applyFont="1" applyBorder="1" applyAlignment="1" applyProtection="1">
      <alignment horizontal="center" vertical="center"/>
    </xf>
    <xf numFmtId="9" fontId="4" fillId="3" borderId="12" xfId="1" applyFont="1" applyFill="1" applyBorder="1" applyAlignment="1" applyProtection="1">
      <alignment horizontal="center" vertical="center"/>
    </xf>
    <xf numFmtId="9" fontId="4" fillId="3" borderId="0" xfId="1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10" fontId="4" fillId="0" borderId="4" xfId="0" applyNumberFormat="1" applyFont="1" applyBorder="1" applyAlignment="1" applyProtection="1">
      <alignment horizontal="right" vertical="center"/>
    </xf>
    <xf numFmtId="0" fontId="27" fillId="0" borderId="0" xfId="0" applyFont="1"/>
  </cellXfs>
  <cellStyles count="3">
    <cellStyle name="Normal" xfId="0" builtinId="0"/>
    <cellStyle name="Normal 2" xfId="2"/>
    <cellStyle name="Porcentagem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128"/>
      <color rgb="FFFBD64F"/>
      <color rgb="FFF9F4B9"/>
      <color rgb="FFFFFFFF"/>
      <color rgb="FFFFCC00"/>
      <color rgb="FFFDEF9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abSelected="1" zoomScale="90" zoomScaleNormal="90" zoomScaleSheetLayoutView="80" workbookViewId="0">
      <pane ySplit="1" topLeftCell="A24" activePane="bottomLeft" state="frozen"/>
      <selection pane="bottomLeft" activeCell="C28" sqref="C28"/>
    </sheetView>
  </sheetViews>
  <sheetFormatPr defaultColWidth="8.85546875" defaultRowHeight="25.15" customHeight="1"/>
  <cols>
    <col min="1" max="1" width="23.140625" style="123" customWidth="1"/>
    <col min="2" max="2" width="36.85546875" style="121" customWidth="1"/>
    <col min="3" max="3" width="42.42578125" style="121" customWidth="1"/>
    <col min="4" max="4" width="13.5703125" style="122" customWidth="1"/>
    <col min="5" max="5" width="14.42578125" style="122" customWidth="1"/>
    <col min="6" max="6" width="15.7109375" style="124" customWidth="1"/>
    <col min="7" max="7" width="13.140625" style="124" customWidth="1"/>
    <col min="8" max="8" width="32.28515625" style="124" customWidth="1"/>
    <col min="9" max="9" width="18" style="125" customWidth="1"/>
    <col min="10" max="10" width="17.5703125" style="125" customWidth="1"/>
    <col min="11" max="11" width="19.85546875" style="125" bestFit="1" customWidth="1"/>
    <col min="12" max="12" width="19.85546875" style="77" bestFit="1" customWidth="1"/>
    <col min="13" max="13" width="19.85546875" style="78" bestFit="1" customWidth="1"/>
    <col min="14" max="14" width="11" style="124" bestFit="1" customWidth="1"/>
    <col min="15" max="15" width="18.42578125" style="124" customWidth="1"/>
    <col min="16" max="16" width="26.7109375" style="75" customWidth="1"/>
    <col min="17" max="16384" width="8.85546875" style="76"/>
  </cols>
  <sheetData>
    <row r="1" spans="1:17" s="88" customFormat="1" ht="48.75" thickBot="1">
      <c r="A1" s="83" t="s">
        <v>19</v>
      </c>
      <c r="B1" s="84" t="s">
        <v>59</v>
      </c>
      <c r="C1" s="85" t="s">
        <v>12</v>
      </c>
      <c r="D1" s="85" t="s">
        <v>61</v>
      </c>
      <c r="E1" s="85" t="s">
        <v>69</v>
      </c>
      <c r="F1" s="85" t="s">
        <v>95</v>
      </c>
      <c r="G1" s="85" t="s">
        <v>88</v>
      </c>
      <c r="H1" s="85" t="s">
        <v>91</v>
      </c>
      <c r="I1" s="85" t="s">
        <v>81</v>
      </c>
      <c r="J1" s="85" t="s">
        <v>82</v>
      </c>
      <c r="K1" s="85" t="s">
        <v>83</v>
      </c>
      <c r="L1" s="85" t="s">
        <v>84</v>
      </c>
      <c r="M1" s="86" t="s">
        <v>85</v>
      </c>
      <c r="N1" s="85" t="s">
        <v>60</v>
      </c>
      <c r="O1" s="85" t="s">
        <v>77</v>
      </c>
      <c r="P1" s="87"/>
      <c r="Q1" s="87"/>
    </row>
    <row r="2" spans="1:17" s="95" customFormat="1" ht="60.75" thickBot="1">
      <c r="A2" s="80" t="s">
        <v>20</v>
      </c>
      <c r="B2" s="107" t="s">
        <v>216</v>
      </c>
      <c r="C2" s="107" t="s">
        <v>243</v>
      </c>
      <c r="D2" s="89" t="s">
        <v>75</v>
      </c>
      <c r="E2" s="89" t="s">
        <v>97</v>
      </c>
      <c r="F2" s="90" t="s">
        <v>94</v>
      </c>
      <c r="G2" s="90" t="s">
        <v>96</v>
      </c>
      <c r="H2" s="90" t="s">
        <v>96</v>
      </c>
      <c r="I2" s="91">
        <v>0</v>
      </c>
      <c r="J2" s="91">
        <v>250000</v>
      </c>
      <c r="K2" s="91">
        <v>0</v>
      </c>
      <c r="L2" s="91">
        <v>250000</v>
      </c>
      <c r="M2" s="92">
        <f>SUM(I2:L2)</f>
        <v>500000</v>
      </c>
      <c r="N2" s="89" t="s">
        <v>57</v>
      </c>
      <c r="O2" s="89" t="str">
        <f>IF(N2="outra","Especifique a fonte aqui","")</f>
        <v/>
      </c>
      <c r="P2" s="93"/>
      <c r="Q2" s="94"/>
    </row>
    <row r="3" spans="1:17" s="95" customFormat="1" ht="80.25" customHeight="1" thickBot="1">
      <c r="A3" s="80" t="s">
        <v>21</v>
      </c>
      <c r="B3" s="81" t="s">
        <v>217</v>
      </c>
      <c r="C3" s="81" t="s">
        <v>242</v>
      </c>
      <c r="D3" s="97" t="s">
        <v>72</v>
      </c>
      <c r="E3" s="79" t="s">
        <v>212</v>
      </c>
      <c r="F3" s="79" t="s">
        <v>94</v>
      </c>
      <c r="G3" s="79" t="s">
        <v>72</v>
      </c>
      <c r="H3" s="90" t="s">
        <v>96</v>
      </c>
      <c r="I3" s="98">
        <v>775000</v>
      </c>
      <c r="J3" s="98">
        <v>775000</v>
      </c>
      <c r="K3" s="98">
        <v>0</v>
      </c>
      <c r="L3" s="98">
        <v>0</v>
      </c>
      <c r="M3" s="99">
        <f t="shared" ref="M3:M17" si="0">SUM(I3:L3)</f>
        <v>1550000</v>
      </c>
      <c r="N3" s="97" t="s">
        <v>58</v>
      </c>
      <c r="O3" s="97" t="str">
        <f t="shared" ref="O3:O17" si="1">IF(N3="outra","Especifique a fonte aqui","")</f>
        <v/>
      </c>
      <c r="P3" s="100"/>
      <c r="Q3" s="94"/>
    </row>
    <row r="4" spans="1:17" s="95" customFormat="1" ht="84" customHeight="1" thickBot="1">
      <c r="A4" s="80" t="s">
        <v>21</v>
      </c>
      <c r="B4" s="81" t="s">
        <v>218</v>
      </c>
      <c r="C4" s="96" t="s">
        <v>244</v>
      </c>
      <c r="D4" s="97" t="s">
        <v>89</v>
      </c>
      <c r="E4" s="97" t="s">
        <v>102</v>
      </c>
      <c r="F4" s="79" t="s">
        <v>94</v>
      </c>
      <c r="G4" s="79" t="s">
        <v>96</v>
      </c>
      <c r="H4" s="90" t="s">
        <v>96</v>
      </c>
      <c r="I4" s="98">
        <v>0</v>
      </c>
      <c r="J4" s="98">
        <v>400000</v>
      </c>
      <c r="K4" s="98">
        <v>275000</v>
      </c>
      <c r="L4" s="98">
        <v>0</v>
      </c>
      <c r="M4" s="99">
        <f t="shared" si="0"/>
        <v>675000</v>
      </c>
      <c r="N4" s="97" t="s">
        <v>58</v>
      </c>
      <c r="O4" s="97" t="str">
        <f t="shared" si="1"/>
        <v/>
      </c>
      <c r="P4" s="93"/>
      <c r="Q4" s="94"/>
    </row>
    <row r="5" spans="1:17" s="95" customFormat="1" ht="129" customHeight="1" thickBot="1">
      <c r="A5" s="80" t="s">
        <v>21</v>
      </c>
      <c r="B5" s="81" t="s">
        <v>269</v>
      </c>
      <c r="C5" s="82" t="s">
        <v>245</v>
      </c>
      <c r="D5" s="97" t="s">
        <v>75</v>
      </c>
      <c r="E5" s="97" t="s">
        <v>97</v>
      </c>
      <c r="F5" s="79" t="s">
        <v>94</v>
      </c>
      <c r="G5" s="79" t="s">
        <v>87</v>
      </c>
      <c r="H5" s="79" t="s">
        <v>98</v>
      </c>
      <c r="I5" s="98">
        <v>700000</v>
      </c>
      <c r="J5" s="98">
        <v>0</v>
      </c>
      <c r="K5" s="98">
        <v>300000</v>
      </c>
      <c r="L5" s="98">
        <v>200000</v>
      </c>
      <c r="M5" s="99">
        <f>SUM(I5:L5)</f>
        <v>1200000</v>
      </c>
      <c r="N5" s="97" t="s">
        <v>58</v>
      </c>
      <c r="O5" s="97" t="str">
        <f>IF(N5="outra","Especifique a fonte aqui","")</f>
        <v/>
      </c>
      <c r="P5" s="93"/>
      <c r="Q5" s="94"/>
    </row>
    <row r="6" spans="1:17" s="95" customFormat="1" ht="96.75" thickBot="1">
      <c r="A6" s="80" t="s">
        <v>21</v>
      </c>
      <c r="B6" s="81" t="s">
        <v>219</v>
      </c>
      <c r="C6" s="96" t="s">
        <v>246</v>
      </c>
      <c r="D6" s="97" t="s">
        <v>72</v>
      </c>
      <c r="E6" s="97" t="s">
        <v>259</v>
      </c>
      <c r="F6" s="79" t="s">
        <v>94</v>
      </c>
      <c r="G6" s="79" t="s">
        <v>72</v>
      </c>
      <c r="H6" s="79" t="s">
        <v>213</v>
      </c>
      <c r="I6" s="98">
        <v>0</v>
      </c>
      <c r="J6" s="98">
        <v>450000</v>
      </c>
      <c r="K6" s="98">
        <v>0</v>
      </c>
      <c r="L6" s="98">
        <v>0</v>
      </c>
      <c r="M6" s="99">
        <f t="shared" si="0"/>
        <v>450000</v>
      </c>
      <c r="N6" s="97" t="s">
        <v>58</v>
      </c>
      <c r="O6" s="97"/>
      <c r="P6" s="93"/>
      <c r="Q6" s="94"/>
    </row>
    <row r="7" spans="1:17" s="95" customFormat="1" ht="48.75" thickBot="1">
      <c r="A7" s="80" t="s">
        <v>21</v>
      </c>
      <c r="B7" s="81" t="s">
        <v>220</v>
      </c>
      <c r="C7" s="81" t="s">
        <v>247</v>
      </c>
      <c r="D7" s="97" t="s">
        <v>72</v>
      </c>
      <c r="E7" s="79" t="s">
        <v>260</v>
      </c>
      <c r="F7" s="79" t="s">
        <v>94</v>
      </c>
      <c r="G7" s="79" t="s">
        <v>72</v>
      </c>
      <c r="H7" s="79" t="s">
        <v>96</v>
      </c>
      <c r="I7" s="98">
        <v>225000</v>
      </c>
      <c r="J7" s="98">
        <v>225000</v>
      </c>
      <c r="K7" s="98">
        <v>225000</v>
      </c>
      <c r="L7" s="98">
        <v>0</v>
      </c>
      <c r="M7" s="99">
        <f t="shared" si="0"/>
        <v>675000</v>
      </c>
      <c r="N7" s="97" t="s">
        <v>58</v>
      </c>
      <c r="O7" s="97"/>
      <c r="P7" s="93"/>
      <c r="Q7" s="94"/>
    </row>
    <row r="8" spans="1:17" s="95" customFormat="1" ht="74.25" customHeight="1" thickBot="1">
      <c r="A8" s="80" t="s">
        <v>23</v>
      </c>
      <c r="B8" s="81" t="s">
        <v>221</v>
      </c>
      <c r="C8" s="81" t="s">
        <v>248</v>
      </c>
      <c r="D8" s="97" t="s">
        <v>75</v>
      </c>
      <c r="E8" s="97" t="s">
        <v>97</v>
      </c>
      <c r="F8" s="79" t="s">
        <v>94</v>
      </c>
      <c r="G8" s="79" t="s">
        <v>87</v>
      </c>
      <c r="H8" s="79" t="s">
        <v>214</v>
      </c>
      <c r="I8" s="98">
        <v>400000</v>
      </c>
      <c r="J8" s="98">
        <v>400000</v>
      </c>
      <c r="K8" s="98">
        <v>400000</v>
      </c>
      <c r="L8" s="98">
        <v>0</v>
      </c>
      <c r="M8" s="99">
        <f t="shared" si="0"/>
        <v>1200000</v>
      </c>
      <c r="N8" s="97" t="s">
        <v>58</v>
      </c>
      <c r="O8" s="97" t="str">
        <f t="shared" si="1"/>
        <v/>
      </c>
      <c r="P8" s="93"/>
      <c r="Q8" s="94"/>
    </row>
    <row r="9" spans="1:17" s="95" customFormat="1" ht="36.75" thickBot="1">
      <c r="A9" s="80" t="s">
        <v>23</v>
      </c>
      <c r="B9" s="81" t="s">
        <v>222</v>
      </c>
      <c r="C9" s="81" t="s">
        <v>270</v>
      </c>
      <c r="D9" s="97" t="s">
        <v>75</v>
      </c>
      <c r="E9" s="97" t="s">
        <v>97</v>
      </c>
      <c r="F9" s="79" t="s">
        <v>94</v>
      </c>
      <c r="G9" s="79" t="s">
        <v>96</v>
      </c>
      <c r="H9" s="79" t="s">
        <v>96</v>
      </c>
      <c r="I9" s="98">
        <v>200000</v>
      </c>
      <c r="J9" s="98">
        <v>0</v>
      </c>
      <c r="K9" s="98">
        <v>200000</v>
      </c>
      <c r="L9" s="98">
        <v>0</v>
      </c>
      <c r="M9" s="99">
        <f t="shared" si="0"/>
        <v>400000</v>
      </c>
      <c r="N9" s="97" t="s">
        <v>58</v>
      </c>
      <c r="O9" s="97" t="str">
        <f t="shared" si="1"/>
        <v/>
      </c>
      <c r="P9" s="93"/>
      <c r="Q9" s="94"/>
    </row>
    <row r="10" spans="1:17" s="95" customFormat="1" ht="46.5" customHeight="1" thickBot="1">
      <c r="A10" s="80" t="s">
        <v>24</v>
      </c>
      <c r="B10" s="81" t="s">
        <v>223</v>
      </c>
      <c r="C10" s="96" t="s">
        <v>249</v>
      </c>
      <c r="D10" s="97" t="s">
        <v>75</v>
      </c>
      <c r="E10" s="97" t="s">
        <v>99</v>
      </c>
      <c r="F10" s="79" t="s">
        <v>94</v>
      </c>
      <c r="G10" s="79" t="s">
        <v>96</v>
      </c>
      <c r="H10" s="79" t="s">
        <v>96</v>
      </c>
      <c r="I10" s="98">
        <v>600000</v>
      </c>
      <c r="J10" s="98">
        <v>0</v>
      </c>
      <c r="K10" s="98">
        <v>200000</v>
      </c>
      <c r="L10" s="98">
        <v>0</v>
      </c>
      <c r="M10" s="99">
        <f t="shared" si="0"/>
        <v>800000</v>
      </c>
      <c r="N10" s="97" t="s">
        <v>58</v>
      </c>
      <c r="O10" s="97" t="str">
        <f t="shared" si="1"/>
        <v/>
      </c>
      <c r="P10" s="93"/>
      <c r="Q10" s="94"/>
    </row>
    <row r="11" spans="1:17" s="95" customFormat="1" ht="66" customHeight="1" thickBot="1">
      <c r="A11" s="80" t="s">
        <v>26</v>
      </c>
      <c r="B11" s="81" t="s">
        <v>224</v>
      </c>
      <c r="C11" s="81" t="s">
        <v>250</v>
      </c>
      <c r="D11" s="97" t="s">
        <v>75</v>
      </c>
      <c r="E11" s="97" t="s">
        <v>99</v>
      </c>
      <c r="F11" s="79" t="s">
        <v>94</v>
      </c>
      <c r="G11" s="79" t="s">
        <v>96</v>
      </c>
      <c r="H11" s="79" t="s">
        <v>96</v>
      </c>
      <c r="I11" s="98">
        <v>0</v>
      </c>
      <c r="J11" s="98">
        <v>400000</v>
      </c>
      <c r="K11" s="98">
        <v>0</v>
      </c>
      <c r="L11" s="98">
        <v>0</v>
      </c>
      <c r="M11" s="99">
        <f t="shared" si="0"/>
        <v>400000</v>
      </c>
      <c r="N11" s="97" t="s">
        <v>58</v>
      </c>
      <c r="O11" s="97" t="str">
        <f t="shared" si="1"/>
        <v/>
      </c>
      <c r="P11" s="93"/>
      <c r="Q11" s="94"/>
    </row>
    <row r="12" spans="1:17" s="95" customFormat="1" ht="60.75" thickBot="1">
      <c r="A12" s="80" t="s">
        <v>27</v>
      </c>
      <c r="B12" s="81" t="s">
        <v>225</v>
      </c>
      <c r="C12" s="81" t="s">
        <v>271</v>
      </c>
      <c r="D12" s="97" t="s">
        <v>75</v>
      </c>
      <c r="E12" s="97" t="s">
        <v>97</v>
      </c>
      <c r="F12" s="79" t="s">
        <v>94</v>
      </c>
      <c r="G12" s="79" t="s">
        <v>96</v>
      </c>
      <c r="H12" s="79" t="s">
        <v>96</v>
      </c>
      <c r="I12" s="98">
        <v>0</v>
      </c>
      <c r="J12" s="98">
        <v>0</v>
      </c>
      <c r="K12" s="98">
        <v>500000</v>
      </c>
      <c r="L12" s="98">
        <v>0</v>
      </c>
      <c r="M12" s="99">
        <f>SUM(I12:L12)</f>
        <v>500000</v>
      </c>
      <c r="N12" s="97" t="s">
        <v>58</v>
      </c>
      <c r="O12" s="97" t="str">
        <f>IF(N12="outra","Especifique a fonte aqui","")</f>
        <v/>
      </c>
      <c r="P12" s="93"/>
      <c r="Q12" s="94"/>
    </row>
    <row r="13" spans="1:17" s="95" customFormat="1" ht="24.75" thickBot="1">
      <c r="A13" s="80" t="s">
        <v>28</v>
      </c>
      <c r="B13" s="81" t="s">
        <v>226</v>
      </c>
      <c r="C13" s="81" t="s">
        <v>251</v>
      </c>
      <c r="D13" s="79" t="s">
        <v>75</v>
      </c>
      <c r="E13" s="79" t="s">
        <v>99</v>
      </c>
      <c r="F13" s="79" t="s">
        <v>94</v>
      </c>
      <c r="G13" s="79" t="s">
        <v>87</v>
      </c>
      <c r="H13" s="79" t="s">
        <v>96</v>
      </c>
      <c r="I13" s="98">
        <v>0</v>
      </c>
      <c r="J13" s="98">
        <v>150000</v>
      </c>
      <c r="K13" s="98">
        <v>0</v>
      </c>
      <c r="L13" s="98">
        <v>0</v>
      </c>
      <c r="M13" s="99">
        <f t="shared" si="0"/>
        <v>150000</v>
      </c>
      <c r="N13" s="79" t="s">
        <v>57</v>
      </c>
      <c r="O13" s="97" t="str">
        <f t="shared" si="1"/>
        <v/>
      </c>
      <c r="P13" s="101"/>
      <c r="Q13" s="94"/>
    </row>
    <row r="14" spans="1:17" s="95" customFormat="1" ht="108.75" customHeight="1" thickBot="1">
      <c r="A14" s="128" t="s">
        <v>33</v>
      </c>
      <c r="B14" s="81" t="s">
        <v>227</v>
      </c>
      <c r="C14" s="82" t="s">
        <v>252</v>
      </c>
      <c r="D14" s="97" t="s">
        <v>72</v>
      </c>
      <c r="E14" s="79" t="s">
        <v>266</v>
      </c>
      <c r="F14" s="79" t="s">
        <v>92</v>
      </c>
      <c r="G14" s="79" t="s">
        <v>96</v>
      </c>
      <c r="H14" s="79" t="s">
        <v>96</v>
      </c>
      <c r="I14" s="98">
        <v>0</v>
      </c>
      <c r="J14" s="98">
        <v>0</v>
      </c>
      <c r="K14" s="98">
        <v>200000</v>
      </c>
      <c r="L14" s="98">
        <v>0</v>
      </c>
      <c r="M14" s="99">
        <f t="shared" si="0"/>
        <v>200000</v>
      </c>
      <c r="N14" s="97" t="s">
        <v>58</v>
      </c>
      <c r="O14" s="97" t="str">
        <f t="shared" si="1"/>
        <v/>
      </c>
      <c r="P14" s="93"/>
      <c r="Q14" s="94"/>
    </row>
    <row r="15" spans="1:17" s="95" customFormat="1" ht="36.75" thickBot="1">
      <c r="A15" s="80" t="s">
        <v>35</v>
      </c>
      <c r="B15" s="81" t="s">
        <v>228</v>
      </c>
      <c r="C15" s="81" t="s">
        <v>261</v>
      </c>
      <c r="D15" s="97" t="s">
        <v>72</v>
      </c>
      <c r="E15" s="79" t="s">
        <v>265</v>
      </c>
      <c r="F15" s="79" t="s">
        <v>92</v>
      </c>
      <c r="G15" s="79" t="s">
        <v>72</v>
      </c>
      <c r="H15" s="79" t="s">
        <v>96</v>
      </c>
      <c r="I15" s="98">
        <v>600000</v>
      </c>
      <c r="J15" s="98">
        <v>600000</v>
      </c>
      <c r="K15" s="98">
        <v>600000</v>
      </c>
      <c r="L15" s="98">
        <v>0</v>
      </c>
      <c r="M15" s="99">
        <f t="shared" si="0"/>
        <v>1800000</v>
      </c>
      <c r="N15" s="97" t="s">
        <v>57</v>
      </c>
      <c r="O15" s="97" t="str">
        <f t="shared" si="1"/>
        <v/>
      </c>
      <c r="P15" s="93"/>
      <c r="Q15" s="94"/>
    </row>
    <row r="16" spans="1:17" s="95" customFormat="1" ht="77.25" customHeight="1" thickBot="1">
      <c r="A16" s="80" t="s">
        <v>39</v>
      </c>
      <c r="B16" s="81" t="s">
        <v>229</v>
      </c>
      <c r="C16" s="81" t="s">
        <v>253</v>
      </c>
      <c r="D16" s="79" t="s">
        <v>72</v>
      </c>
      <c r="E16" s="79" t="s">
        <v>268</v>
      </c>
      <c r="F16" s="79" t="s">
        <v>92</v>
      </c>
      <c r="G16" s="79" t="s">
        <v>96</v>
      </c>
      <c r="H16" s="79" t="s">
        <v>96</v>
      </c>
      <c r="I16" s="98">
        <v>0</v>
      </c>
      <c r="J16" s="98">
        <v>0</v>
      </c>
      <c r="K16" s="98">
        <v>0</v>
      </c>
      <c r="L16" s="98">
        <v>4750000</v>
      </c>
      <c r="M16" s="99">
        <f>SUM(I16:L16)</f>
        <v>4750000</v>
      </c>
      <c r="N16" s="97" t="s">
        <v>58</v>
      </c>
      <c r="O16" s="97"/>
      <c r="P16" s="93"/>
      <c r="Q16" s="94"/>
    </row>
    <row r="17" spans="1:17" s="95" customFormat="1" ht="72.75" thickBot="1">
      <c r="A17" s="80" t="s">
        <v>39</v>
      </c>
      <c r="B17" s="81" t="s">
        <v>231</v>
      </c>
      <c r="C17" s="81" t="s">
        <v>262</v>
      </c>
      <c r="D17" s="97" t="s">
        <v>72</v>
      </c>
      <c r="E17" s="79" t="s">
        <v>230</v>
      </c>
      <c r="F17" s="79" t="s">
        <v>92</v>
      </c>
      <c r="G17" s="79" t="s">
        <v>72</v>
      </c>
      <c r="H17" s="79" t="s">
        <v>96</v>
      </c>
      <c r="I17" s="98">
        <v>0</v>
      </c>
      <c r="J17" s="98">
        <v>300000</v>
      </c>
      <c r="K17" s="98">
        <v>300000</v>
      </c>
      <c r="L17" s="98">
        <v>300000</v>
      </c>
      <c r="M17" s="99">
        <f t="shared" si="0"/>
        <v>900000</v>
      </c>
      <c r="N17" s="97" t="s">
        <v>58</v>
      </c>
      <c r="O17" s="97" t="str">
        <f t="shared" si="1"/>
        <v/>
      </c>
      <c r="P17" s="93"/>
      <c r="Q17" s="94"/>
    </row>
    <row r="18" spans="1:17" s="95" customFormat="1" ht="60.75" thickBot="1">
      <c r="A18" s="80" t="s">
        <v>42</v>
      </c>
      <c r="B18" s="81" t="s">
        <v>232</v>
      </c>
      <c r="C18" s="81" t="s">
        <v>263</v>
      </c>
      <c r="D18" s="97" t="s">
        <v>72</v>
      </c>
      <c r="E18" s="79" t="s">
        <v>265</v>
      </c>
      <c r="F18" s="79" t="s">
        <v>93</v>
      </c>
      <c r="G18" s="79" t="s">
        <v>96</v>
      </c>
      <c r="H18" s="79" t="s">
        <v>96</v>
      </c>
      <c r="I18" s="98">
        <v>900000</v>
      </c>
      <c r="J18" s="98">
        <v>0</v>
      </c>
      <c r="K18" s="98">
        <v>0</v>
      </c>
      <c r="L18" s="98">
        <v>0</v>
      </c>
      <c r="M18" s="99">
        <f t="shared" ref="M18:M26" si="2">SUM(I18:L18)</f>
        <v>900000</v>
      </c>
      <c r="N18" s="97" t="s">
        <v>58</v>
      </c>
      <c r="O18" s="97" t="str">
        <f t="shared" ref="O18" si="3">IF(N18="outra","Especifique a fonte aqui","")</f>
        <v/>
      </c>
      <c r="P18" s="93"/>
      <c r="Q18" s="94"/>
    </row>
    <row r="19" spans="1:17" s="68" customFormat="1" ht="156.75" customHeight="1" thickBot="1">
      <c r="A19" s="80" t="s">
        <v>45</v>
      </c>
      <c r="B19" s="81" t="s">
        <v>233</v>
      </c>
      <c r="C19" s="108" t="s">
        <v>254</v>
      </c>
      <c r="D19" s="97" t="s">
        <v>75</v>
      </c>
      <c r="E19" s="97" t="s">
        <v>99</v>
      </c>
      <c r="F19" s="79" t="s">
        <v>92</v>
      </c>
      <c r="G19" s="79" t="s">
        <v>96</v>
      </c>
      <c r="H19" s="79" t="s">
        <v>96</v>
      </c>
      <c r="I19" s="98">
        <v>0</v>
      </c>
      <c r="J19" s="98">
        <v>0</v>
      </c>
      <c r="K19" s="98">
        <v>2500000</v>
      </c>
      <c r="L19" s="64">
        <v>0</v>
      </c>
      <c r="M19" s="65">
        <f>SUM(J19:L19)</f>
        <v>2500000</v>
      </c>
      <c r="N19" s="97" t="s">
        <v>58</v>
      </c>
      <c r="O19" s="97"/>
      <c r="P19" s="66"/>
      <c r="Q19" s="67"/>
    </row>
    <row r="20" spans="1:17" s="68" customFormat="1" ht="48.75" thickBot="1">
      <c r="A20" s="80" t="s">
        <v>46</v>
      </c>
      <c r="B20" s="109" t="s">
        <v>235</v>
      </c>
      <c r="C20" s="110" t="s">
        <v>255</v>
      </c>
      <c r="D20" s="97" t="s">
        <v>72</v>
      </c>
      <c r="E20" s="129" t="s">
        <v>267</v>
      </c>
      <c r="F20" s="79" t="s">
        <v>92</v>
      </c>
      <c r="G20" s="79" t="s">
        <v>72</v>
      </c>
      <c r="H20" s="79" t="s">
        <v>234</v>
      </c>
      <c r="I20" s="98">
        <v>6550000</v>
      </c>
      <c r="J20" s="98">
        <v>4359921.18</v>
      </c>
      <c r="K20" s="98">
        <v>2583560.39</v>
      </c>
      <c r="L20" s="64">
        <v>3157854.72</v>
      </c>
      <c r="M20" s="65">
        <f t="shared" si="2"/>
        <v>16651336.290000001</v>
      </c>
      <c r="N20" s="97" t="s">
        <v>58</v>
      </c>
      <c r="O20" s="97"/>
      <c r="P20" s="66"/>
      <c r="Q20" s="67"/>
    </row>
    <row r="21" spans="1:17" s="68" customFormat="1" ht="75" customHeight="1" thickBot="1">
      <c r="A21" s="80" t="s">
        <v>48</v>
      </c>
      <c r="B21" s="81" t="s">
        <v>236</v>
      </c>
      <c r="C21" s="82" t="s">
        <v>256</v>
      </c>
      <c r="D21" s="97" t="s">
        <v>75</v>
      </c>
      <c r="E21" s="97" t="s">
        <v>99</v>
      </c>
      <c r="F21" s="79" t="s">
        <v>93</v>
      </c>
      <c r="G21" s="79" t="s">
        <v>96</v>
      </c>
      <c r="H21" s="79" t="s">
        <v>96</v>
      </c>
      <c r="I21" s="98">
        <v>0</v>
      </c>
      <c r="J21" s="98">
        <v>150000</v>
      </c>
      <c r="K21" s="98">
        <v>0</v>
      </c>
      <c r="L21" s="64">
        <v>0</v>
      </c>
      <c r="M21" s="65">
        <f t="shared" si="2"/>
        <v>150000</v>
      </c>
      <c r="N21" s="97" t="s">
        <v>57</v>
      </c>
      <c r="O21" s="97"/>
      <c r="P21" s="66"/>
      <c r="Q21" s="67"/>
    </row>
    <row r="22" spans="1:17" s="68" customFormat="1" ht="95.25" customHeight="1" thickBot="1">
      <c r="A22" s="80" t="s">
        <v>48</v>
      </c>
      <c r="B22" s="81" t="s">
        <v>237</v>
      </c>
      <c r="C22" s="81" t="s">
        <v>257</v>
      </c>
      <c r="D22" s="97" t="s">
        <v>75</v>
      </c>
      <c r="E22" s="97" t="s">
        <v>99</v>
      </c>
      <c r="F22" s="79" t="s">
        <v>93</v>
      </c>
      <c r="G22" s="79" t="s">
        <v>96</v>
      </c>
      <c r="H22" s="79" t="s">
        <v>96</v>
      </c>
      <c r="I22" s="98">
        <v>150000</v>
      </c>
      <c r="J22" s="98">
        <v>150000</v>
      </c>
      <c r="K22" s="98">
        <v>200000</v>
      </c>
      <c r="L22" s="64">
        <v>0</v>
      </c>
      <c r="M22" s="65">
        <f t="shared" si="2"/>
        <v>500000</v>
      </c>
      <c r="N22" s="97" t="s">
        <v>57</v>
      </c>
      <c r="O22" s="97"/>
      <c r="P22" s="66"/>
      <c r="Q22" s="67"/>
    </row>
    <row r="23" spans="1:17" s="68" customFormat="1" ht="84.75" thickBot="1">
      <c r="A23" s="131" t="s">
        <v>48</v>
      </c>
      <c r="B23" s="81" t="s">
        <v>239</v>
      </c>
      <c r="C23" s="130" t="s">
        <v>272</v>
      </c>
      <c r="D23" s="97" t="s">
        <v>75</v>
      </c>
      <c r="E23" s="97" t="s">
        <v>99</v>
      </c>
      <c r="F23" s="79" t="s">
        <v>93</v>
      </c>
      <c r="G23" s="79" t="s">
        <v>96</v>
      </c>
      <c r="H23" s="79" t="s">
        <v>96</v>
      </c>
      <c r="I23" s="98">
        <v>200000</v>
      </c>
      <c r="J23" s="98">
        <v>200000</v>
      </c>
      <c r="K23" s="98">
        <v>200000</v>
      </c>
      <c r="L23" s="64">
        <v>200000</v>
      </c>
      <c r="M23" s="65">
        <f>SUM(I23:L23)</f>
        <v>800000</v>
      </c>
      <c r="N23" s="97" t="s">
        <v>57</v>
      </c>
      <c r="O23" s="97"/>
      <c r="P23" s="66"/>
      <c r="Q23" s="67"/>
    </row>
    <row r="24" spans="1:17" s="68" customFormat="1" ht="120" customHeight="1" thickBot="1">
      <c r="A24" s="80" t="s">
        <v>49</v>
      </c>
      <c r="B24" s="81" t="s">
        <v>238</v>
      </c>
      <c r="C24" s="81" t="s">
        <v>258</v>
      </c>
      <c r="D24" s="97" t="s">
        <v>75</v>
      </c>
      <c r="E24" s="97" t="s">
        <v>99</v>
      </c>
      <c r="F24" s="79" t="s">
        <v>93</v>
      </c>
      <c r="G24" s="79" t="s">
        <v>96</v>
      </c>
      <c r="H24" s="79" t="s">
        <v>96</v>
      </c>
      <c r="I24" s="98">
        <v>150000</v>
      </c>
      <c r="J24" s="98">
        <v>0</v>
      </c>
      <c r="K24" s="98">
        <v>150000</v>
      </c>
      <c r="L24" s="64">
        <v>0</v>
      </c>
      <c r="M24" s="65">
        <f t="shared" si="2"/>
        <v>300000</v>
      </c>
      <c r="N24" s="97" t="s">
        <v>57</v>
      </c>
      <c r="O24" s="97"/>
      <c r="P24" s="66"/>
      <c r="Q24" s="67"/>
    </row>
    <row r="25" spans="1:17" s="68" customFormat="1" ht="48.75" thickBot="1">
      <c r="A25" s="80" t="s">
        <v>49</v>
      </c>
      <c r="B25" s="81" t="s">
        <v>240</v>
      </c>
      <c r="C25" s="132" t="s">
        <v>273</v>
      </c>
      <c r="D25" s="97" t="s">
        <v>72</v>
      </c>
      <c r="E25" s="97" t="s">
        <v>215</v>
      </c>
      <c r="F25" s="79" t="s">
        <v>93</v>
      </c>
      <c r="G25" s="79" t="s">
        <v>96</v>
      </c>
      <c r="H25" s="79" t="s">
        <v>96</v>
      </c>
      <c r="I25" s="98">
        <v>300000</v>
      </c>
      <c r="J25" s="98">
        <v>300000</v>
      </c>
      <c r="K25" s="98">
        <v>300000</v>
      </c>
      <c r="L25" s="64">
        <v>300000</v>
      </c>
      <c r="M25" s="65">
        <f t="shared" si="2"/>
        <v>1200000</v>
      </c>
      <c r="N25" s="97" t="s">
        <v>57</v>
      </c>
      <c r="O25" s="97"/>
      <c r="P25" s="66"/>
      <c r="Q25" s="67"/>
    </row>
    <row r="26" spans="1:17" s="68" customFormat="1" ht="60.75" thickBot="1">
      <c r="A26" s="80" t="s">
        <v>50</v>
      </c>
      <c r="B26" s="81" t="s">
        <v>241</v>
      </c>
      <c r="C26" s="81" t="s">
        <v>264</v>
      </c>
      <c r="D26" s="97" t="s">
        <v>75</v>
      </c>
      <c r="E26" s="97" t="s">
        <v>99</v>
      </c>
      <c r="F26" s="79" t="s">
        <v>93</v>
      </c>
      <c r="G26" s="79" t="s">
        <v>96</v>
      </c>
      <c r="H26" s="79" t="s">
        <v>96</v>
      </c>
      <c r="I26" s="98">
        <v>150000</v>
      </c>
      <c r="J26" s="98">
        <v>150000</v>
      </c>
      <c r="K26" s="98">
        <v>150000</v>
      </c>
      <c r="L26" s="64">
        <v>150000</v>
      </c>
      <c r="M26" s="65">
        <f t="shared" si="2"/>
        <v>600000</v>
      </c>
      <c r="N26" s="97" t="s">
        <v>58</v>
      </c>
      <c r="O26" s="97"/>
      <c r="P26" s="66"/>
      <c r="Q26" s="67"/>
    </row>
    <row r="27" spans="1:17" s="73" customFormat="1" ht="39.75" customHeight="1">
      <c r="A27" s="140" t="s">
        <v>274</v>
      </c>
      <c r="B27" s="111"/>
      <c r="C27" s="111"/>
      <c r="D27" s="112"/>
      <c r="E27" s="112"/>
      <c r="F27" s="113"/>
      <c r="G27" s="113"/>
      <c r="H27" s="113"/>
      <c r="I27" s="114"/>
      <c r="J27" s="114"/>
      <c r="K27" s="114"/>
      <c r="L27" s="70"/>
      <c r="M27" s="71"/>
      <c r="N27" s="126"/>
      <c r="O27" s="126"/>
      <c r="P27" s="72"/>
    </row>
    <row r="28" spans="1:17" s="73" customFormat="1" ht="39.75" customHeight="1">
      <c r="A28" s="115"/>
      <c r="B28" s="116"/>
      <c r="C28" s="116"/>
      <c r="D28" s="117"/>
      <c r="E28" s="117"/>
      <c r="F28" s="113"/>
      <c r="G28" s="113"/>
      <c r="H28" s="113"/>
      <c r="I28" s="114"/>
      <c r="J28" s="118"/>
      <c r="K28" s="113"/>
      <c r="L28" s="69"/>
      <c r="M28" s="74"/>
      <c r="N28" s="127"/>
      <c r="O28" s="127"/>
      <c r="P28" s="72"/>
    </row>
    <row r="29" spans="1:17" ht="25.15" customHeight="1">
      <c r="A29" s="119"/>
      <c r="B29" s="120"/>
      <c r="F29" s="113"/>
      <c r="G29" s="113"/>
      <c r="H29" s="113"/>
      <c r="I29" s="114"/>
      <c r="J29" s="114"/>
      <c r="K29" s="114"/>
      <c r="L29" s="70"/>
      <c r="M29" s="74"/>
    </row>
    <row r="30" spans="1:17" ht="25.15" customHeight="1">
      <c r="F30" s="113"/>
      <c r="G30" s="113"/>
      <c r="H30" s="113"/>
      <c r="I30" s="113"/>
      <c r="J30" s="113"/>
      <c r="K30" s="113"/>
      <c r="L30" s="69"/>
      <c r="M30" s="74"/>
    </row>
  </sheetData>
  <sheetProtection insertRows="0" pivotTables="0"/>
  <autoFilter ref="A1:O26"/>
  <conditionalFormatting sqref="O2:O26">
    <cfRule type="cellIs" dxfId="1" priority="20" operator="equal">
      <formula>"Especifique a fonte aqui"</formula>
    </cfRule>
  </conditionalFormatting>
  <conditionalFormatting sqref="H2:H26">
    <cfRule type="cellIs" dxfId="0" priority="17" operator="equal">
      <formula>"Especificar nesta cél. o nome do órgão ou entidade"</formula>
    </cfRule>
  </conditionalFormatting>
  <dataValidations xWindow="782" yWindow="260" count="4">
    <dataValidation allowBlank="1" showInputMessage="1" showErrorMessage="1" prompt="Especificar o nome do órgão ou entidade responsável pela execução da ação. Ex: DAEE, CETESB, etc" sqref="H2:H26"/>
    <dataValidation type="decimal" allowBlank="1" showInputMessage="1" showErrorMessage="1" error="Somente números são permitidos" sqref="I2:L26">
      <formula1>0</formula1>
      <formula2>9.99999999999999E+30</formula2>
    </dataValidation>
    <dataValidation allowBlank="1" showInputMessage="1" showErrorMessage="1" prompt="AÇÃO é a tarefa que deve ser executada para o atingir a meta. Deve ser específica. _x000a_" sqref="C1"/>
    <dataValidation allowBlank="1" showInputMessage="1" showErrorMessage="1" prompt="META é mensurável e específica" sqref="B1"/>
  </dataValidations>
  <printOptions horizontalCentered="1"/>
  <pageMargins left="0.25" right="0.25" top="0.75" bottom="0.75" header="0.3" footer="0.3"/>
  <pageSetup paperSize="9" scale="47" orientation="landscape" r:id="rId1"/>
  <extLst xmlns:xr="http://schemas.microsoft.com/office/spreadsheetml/2014/revision"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equal" id="{8C434134-B8C6-4F66-9648-90CBD3589A17}">
            <xm:f>Operacional!$B$3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" operator="equal" id="{3F321B43-008B-44C1-8459-91E81CE071CB}">
            <xm:f>Operacional!$B$1</xm:f>
            <x14:dxf>
              <fill>
                <patternFill>
                  <bgColor theme="9" tint="0.79998168889431442"/>
                </patternFill>
              </fill>
            </x14:dxf>
          </x14:cfRule>
          <x14:cfRule type="cellIs" priority="21" operator="equal" id="{BAE741B2-4FBD-4DFB-8583-28B8A4E7F537}">
            <xm:f>Operacional!$B$2</xm:f>
            <x14:dxf>
              <fill>
                <patternFill>
                  <bgColor rgb="FFFBD64F"/>
                </patternFill>
              </fill>
            </x14:dxf>
          </x14:cfRule>
          <xm:sqref>F2:F15</xm:sqref>
        </x14:conditionalFormatting>
        <x14:conditionalFormatting xmlns:xm="http://schemas.microsoft.com/office/excel/2006/main">
          <x14:cfRule type="cellIs" priority="1" operator="equal" id="{202A85D2-557D-4E67-BBF0-95364B1A1D6C}">
            <xm:f>Operacional!$B$2</xm:f>
            <x14:dxf>
              <fill>
                <patternFill>
                  <bgColor rgb="FFFBD64F"/>
                </patternFill>
              </fill>
            </x14:dxf>
          </x14:cfRule>
          <x14:cfRule type="cellIs" priority="2" operator="equal" id="{1B88E7D1-1104-4111-8314-55B55A20633A}">
            <xm:f>Operacional!$B$3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E579B2A-921B-4F2B-BEC6-6602D6BB397A}">
            <xm:f>Operacional!$B$1</xm:f>
            <x14:dxf>
              <fill>
                <patternFill>
                  <bgColor theme="9" tint="0.79998168889431442"/>
                </patternFill>
              </fill>
            </x14:dxf>
          </x14:cfRule>
          <xm:sqref>F16:F26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82" yWindow="260" count="5">
        <x14:dataValidation type="list" allowBlank="1" showInputMessage="1" showErrorMessage="1" xr:uid="{00000000-0002-0000-0000-000004000000}">
          <x14:formula1>
            <xm:f>Operacional!$G$1:$G$4</xm:f>
          </x14:formula1>
          <xm:sqref>G2:G26</xm:sqref>
        </x14:dataValidation>
        <x14:dataValidation type="list" allowBlank="1" showInputMessage="1" showErrorMessage="1" xr:uid="{00000000-0002-0000-0000-000005000000}">
          <x14:formula1>
            <xm:f>Operacional!$A$1:$A$32</xm:f>
          </x14:formula1>
          <xm:sqref>A2:A25</xm:sqref>
        </x14:dataValidation>
        <x14:dataValidation type="list" allowBlank="1" showInputMessage="1" showErrorMessage="1" xr:uid="{00000000-0002-0000-0000-000006000000}">
          <x14:formula1>
            <xm:f>Operacional!$B$1:$B$3</xm:f>
          </x14:formula1>
          <xm:sqref>F2:F26</xm:sqref>
        </x14:dataValidation>
        <x14:dataValidation type="list" allowBlank="1" showInputMessage="1" showErrorMessage="1" xr:uid="{00000000-0002-0000-0000-000007000000}">
          <x14:formula1>
            <xm:f>Operacional!$F$1:$F$3</xm:f>
          </x14:formula1>
          <xm:sqref>N2:N25</xm:sqref>
        </x14:dataValidation>
        <x14:dataValidation type="list" allowBlank="1" showInputMessage="1" showErrorMessage="1" xr:uid="{00000000-0002-0000-0000-000008000000}">
          <x14:formula1>
            <xm:f>Operacional!$E$1:$E$9</xm:f>
          </x14:formula1>
          <xm:sqref>D2:D25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P46"/>
  <sheetViews>
    <sheetView zoomScale="80" zoomScaleNormal="80" zoomScaleSheet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8" sqref="Q8"/>
    </sheetView>
  </sheetViews>
  <sheetFormatPr defaultColWidth="8.85546875" defaultRowHeight="25.15" customHeight="1"/>
  <cols>
    <col min="1" max="1" width="10.7109375" style="2" customWidth="1"/>
    <col min="2" max="2" width="24" style="1" bestFit="1" customWidth="1"/>
    <col min="3" max="3" width="15.7109375" style="2" customWidth="1"/>
    <col min="4" max="4" width="21.5703125" style="2" bestFit="1" customWidth="1"/>
    <col min="5" max="5" width="15.7109375" style="2" customWidth="1"/>
    <col min="6" max="6" width="21.5703125" style="2" bestFit="1" customWidth="1"/>
    <col min="7" max="7" width="15.7109375" style="2" customWidth="1"/>
    <col min="8" max="8" width="21.5703125" style="2" bestFit="1" customWidth="1"/>
    <col min="9" max="9" width="15.7109375" style="2" customWidth="1"/>
    <col min="10" max="10" width="21.5703125" style="2" bestFit="1" customWidth="1"/>
    <col min="11" max="12" width="19.140625" style="2" bestFit="1" customWidth="1"/>
    <col min="13" max="13" width="15.7109375" style="3" customWidth="1"/>
    <col min="14" max="14" width="15.7109375" style="31" customWidth="1"/>
    <col min="15" max="15" width="8.85546875" style="2"/>
    <col min="16" max="17" width="8.85546875" style="2" customWidth="1"/>
    <col min="18" max="16384" width="8.85546875" style="2"/>
  </cols>
  <sheetData>
    <row r="1" spans="1:15" ht="25.15" customHeight="1" thickBot="1">
      <c r="A1" s="5" t="s">
        <v>100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1:15" ht="18.75" customHeight="1" thickBot="1">
      <c r="A2" s="7"/>
      <c r="B2" s="8"/>
      <c r="C2" s="9" t="s">
        <v>51</v>
      </c>
      <c r="D2" s="9"/>
      <c r="E2" s="9"/>
      <c r="F2" s="9"/>
      <c r="G2" s="9"/>
      <c r="H2" s="9"/>
      <c r="I2" s="9"/>
      <c r="J2" s="9"/>
      <c r="K2" s="10"/>
      <c r="L2" s="8"/>
      <c r="M2" s="57"/>
      <c r="N2" s="58"/>
      <c r="O2" s="63"/>
    </row>
    <row r="3" spans="1:15" ht="45" customHeight="1" thickBot="1">
      <c r="A3" s="11" t="s">
        <v>10</v>
      </c>
      <c r="B3" s="12" t="s">
        <v>11</v>
      </c>
      <c r="C3" s="13">
        <v>2020</v>
      </c>
      <c r="D3" s="13">
        <v>2020</v>
      </c>
      <c r="E3" s="14">
        <v>2021</v>
      </c>
      <c r="F3" s="14">
        <v>2021</v>
      </c>
      <c r="G3" s="15">
        <v>2022</v>
      </c>
      <c r="H3" s="15">
        <v>2022</v>
      </c>
      <c r="I3" s="16">
        <v>2023</v>
      </c>
      <c r="J3" s="16">
        <v>2023</v>
      </c>
      <c r="K3" s="11" t="s">
        <v>53</v>
      </c>
      <c r="L3" s="11" t="s">
        <v>52</v>
      </c>
      <c r="M3" s="59" t="s">
        <v>15</v>
      </c>
      <c r="N3" s="59" t="s">
        <v>16</v>
      </c>
      <c r="O3" s="63"/>
    </row>
    <row r="4" spans="1:15" ht="24.95" customHeight="1" thickBot="1">
      <c r="A4" s="17"/>
      <c r="B4" s="18"/>
      <c r="C4" s="19" t="s">
        <v>57</v>
      </c>
      <c r="D4" s="19" t="s">
        <v>58</v>
      </c>
      <c r="E4" s="19" t="s">
        <v>57</v>
      </c>
      <c r="F4" s="19" t="s">
        <v>58</v>
      </c>
      <c r="G4" s="19" t="s">
        <v>57</v>
      </c>
      <c r="H4" s="19" t="s">
        <v>58</v>
      </c>
      <c r="I4" s="19" t="s">
        <v>57</v>
      </c>
      <c r="J4" s="19" t="s">
        <v>58</v>
      </c>
      <c r="K4" s="17"/>
      <c r="L4" s="17"/>
      <c r="M4" s="60"/>
      <c r="N4" s="61"/>
      <c r="O4" s="63"/>
    </row>
    <row r="5" spans="1:15" ht="29.1" customHeight="1" thickBot="1">
      <c r="A5" s="20" t="s">
        <v>2</v>
      </c>
      <c r="B5" s="21" t="s">
        <v>20</v>
      </c>
      <c r="C5" s="32">
        <f>SUMIFS('I -PA'!$I:$I,'I -PA'!$A:$A,$B5,'I -PA'!$N:$N,'II - PI Fehidro'!$C$4)</f>
        <v>0</v>
      </c>
      <c r="D5" s="32">
        <f>SUMIFS('I -PA'!$I:$I,'I -PA'!$A:$A,$B5,'I -PA'!$N:$N,'II - PI Fehidro'!$D$4)</f>
        <v>0</v>
      </c>
      <c r="E5" s="32">
        <f>SUMIFS('I -PA'!$J:$J,'I -PA'!$A:$A,$B5,'I -PA'!$N:$N,'II - PI Fehidro'!$E$4)</f>
        <v>250000</v>
      </c>
      <c r="F5" s="32">
        <f>SUMIFS('I -PA'!$J:$J,'I -PA'!$A:$A,$B5,'I -PA'!$N:$N,'II - PI Fehidro'!$F$4)</f>
        <v>0</v>
      </c>
      <c r="G5" s="32">
        <f>SUMIFS('I -PA'!$K:$K,'I -PA'!$A:$A,$B5,'I -PA'!$N:$N,'II - PI Fehidro'!$G$4)</f>
        <v>0</v>
      </c>
      <c r="H5" s="32">
        <f>SUMIFS('I -PA'!$K:$K,'I -PA'!$A:$A,$B5,'I -PA'!$N:$N,'II - PI Fehidro'!$H$4)</f>
        <v>0</v>
      </c>
      <c r="I5" s="32">
        <f>SUMIFS('I -PA'!$L:$L,'I -PA'!$A:$A,$B5,'I -PA'!$N:$N,'II - PI Fehidro'!$I$4)</f>
        <v>250000</v>
      </c>
      <c r="J5" s="32">
        <f>SUMIFS('I -PA'!$L:$L,'I -PA'!$A:$A,$B5,'I -PA'!$N:$N,'II - PI Fehidro'!$J$4)</f>
        <v>0</v>
      </c>
      <c r="K5" s="33">
        <f>C5+E5+G5+I5</f>
        <v>500000</v>
      </c>
      <c r="L5" s="33">
        <f>D5+F5+H5+J5</f>
        <v>0</v>
      </c>
      <c r="M5" s="34">
        <f t="shared" ref="M5:M36" si="0">IFERROR((K5+L5)/$K$38,"")</f>
        <v>1.2578193506560984E-2</v>
      </c>
      <c r="N5" s="133">
        <f>SUM(M5:M11)</f>
        <v>0.19747763805300744</v>
      </c>
      <c r="O5" s="6"/>
    </row>
    <row r="6" spans="1:15" ht="29.1" customHeight="1" thickBot="1">
      <c r="A6" s="20" t="s">
        <v>2</v>
      </c>
      <c r="B6" s="21" t="s">
        <v>21</v>
      </c>
      <c r="C6" s="32">
        <f>SUMIFS('I -PA'!$I:$I,'I -PA'!$A:$A,$B6,'I -PA'!$N:$N,'II - PI Fehidro'!$C$4)</f>
        <v>0</v>
      </c>
      <c r="D6" s="32">
        <f>SUMIFS('I -PA'!$I:$I,'I -PA'!$A:$A,$B6,'I -PA'!$N:$N,'II - PI Fehidro'!$D$4)</f>
        <v>1700000</v>
      </c>
      <c r="E6" s="32">
        <f>SUMIFS('I -PA'!$J:$J,'I -PA'!$A:$A,$B6,'I -PA'!$N:$N,'II - PI Fehidro'!$E$4)</f>
        <v>0</v>
      </c>
      <c r="F6" s="32">
        <f>SUMIFS('I -PA'!$J:$J,'I -PA'!$A:$A,$B6,'I -PA'!$N:$N,'II - PI Fehidro'!$F$4)</f>
        <v>1850000</v>
      </c>
      <c r="G6" s="32">
        <f>SUMIFS('I -PA'!$K:$K,'I -PA'!$A:$A,$B6,'I -PA'!$N:$N,'II - PI Fehidro'!$G$4)</f>
        <v>0</v>
      </c>
      <c r="H6" s="32">
        <f>SUMIFS('I -PA'!$K:$K,'I -PA'!$A:$A,$B6,'I -PA'!$N:$N,'II - PI Fehidro'!$H$4)</f>
        <v>800000</v>
      </c>
      <c r="I6" s="32">
        <f>SUMIFS('I -PA'!$L:$L,'I -PA'!$A:$A,$B6,'I -PA'!$N:$N,'II - PI Fehidro'!$I$4)</f>
        <v>0</v>
      </c>
      <c r="J6" s="32">
        <f>SUMIFS('I -PA'!$L:$L,'I -PA'!$A:$A,$B6,'I -PA'!$N:$N,'II - PI Fehidro'!$J$4)</f>
        <v>200000</v>
      </c>
      <c r="K6" s="33">
        <f t="shared" ref="K6:K35" si="1">C6+E6+G6+I6</f>
        <v>0</v>
      </c>
      <c r="L6" s="33">
        <f t="shared" ref="L6:L35" si="2">D6+F6+H6+J6</f>
        <v>4550000</v>
      </c>
      <c r="M6" s="34">
        <f t="shared" si="0"/>
        <v>0.11446156090970495</v>
      </c>
      <c r="N6" s="133"/>
      <c r="O6" s="6"/>
    </row>
    <row r="7" spans="1:15" ht="29.1" customHeight="1" thickBot="1">
      <c r="A7" s="20" t="s">
        <v>2</v>
      </c>
      <c r="B7" s="21" t="s">
        <v>22</v>
      </c>
      <c r="C7" s="32">
        <f>SUMIFS('I -PA'!$I:$I,'I -PA'!$A:$A,$B7,'I -PA'!$N:$N,'II - PI Fehidro'!$C$4)</f>
        <v>0</v>
      </c>
      <c r="D7" s="32">
        <f>SUMIFS('I -PA'!$I:$I,'I -PA'!$A:$A,$B7,'I -PA'!$N:$N,'II - PI Fehidro'!$D$4)</f>
        <v>0</v>
      </c>
      <c r="E7" s="32">
        <f>SUMIFS('I -PA'!$J:$J,'I -PA'!$A:$A,$B7,'I -PA'!$N:$N,'II - PI Fehidro'!$E$4)</f>
        <v>0</v>
      </c>
      <c r="F7" s="32">
        <f>SUMIFS('I -PA'!$J:$J,'I -PA'!$A:$A,$B7,'I -PA'!$N:$N,'II - PI Fehidro'!$F$4)</f>
        <v>0</v>
      </c>
      <c r="G7" s="32">
        <f>SUMIFS('I -PA'!$K:$K,'I -PA'!$A:$A,$B7,'I -PA'!$N:$N,'II - PI Fehidro'!$G$4)</f>
        <v>0</v>
      </c>
      <c r="H7" s="32">
        <f>SUMIFS('I -PA'!$K:$K,'I -PA'!$A:$A,$B7,'I -PA'!$N:$N,'II - PI Fehidro'!$H$4)</f>
        <v>0</v>
      </c>
      <c r="I7" s="32">
        <f>SUMIFS('I -PA'!$L:$L,'I -PA'!$A:$A,$B7,'I -PA'!$N:$N,'II - PI Fehidro'!$I$4)</f>
        <v>0</v>
      </c>
      <c r="J7" s="32">
        <f>SUMIFS('I -PA'!$L:$L,'I -PA'!$A:$A,$B7,'I -PA'!$N:$N,'II - PI Fehidro'!$J$4)</f>
        <v>0</v>
      </c>
      <c r="K7" s="33">
        <f t="shared" si="1"/>
        <v>0</v>
      </c>
      <c r="L7" s="33">
        <f t="shared" si="2"/>
        <v>0</v>
      </c>
      <c r="M7" s="34">
        <f t="shared" si="0"/>
        <v>0</v>
      </c>
      <c r="N7" s="133"/>
      <c r="O7" s="6"/>
    </row>
    <row r="8" spans="1:15" ht="29.1" customHeight="1" thickBot="1">
      <c r="A8" s="20" t="s">
        <v>2</v>
      </c>
      <c r="B8" s="21" t="s">
        <v>23</v>
      </c>
      <c r="C8" s="32">
        <f>SUMIFS('I -PA'!$I:$I,'I -PA'!$A:$A,$B8,'I -PA'!$N:$N,'II - PI Fehidro'!$C$4)</f>
        <v>0</v>
      </c>
      <c r="D8" s="32">
        <f>SUMIFS('I -PA'!$I:$I,'I -PA'!$A:$A,$B8,'I -PA'!$N:$N,'II - PI Fehidro'!$D$4)</f>
        <v>600000</v>
      </c>
      <c r="E8" s="32">
        <f>SUMIFS('I -PA'!$J:$J,'I -PA'!$A:$A,$B8,'I -PA'!$N:$N,'II - PI Fehidro'!$E$4)</f>
        <v>0</v>
      </c>
      <c r="F8" s="32">
        <f>SUMIFS('I -PA'!$J:$J,'I -PA'!$A:$A,$B8,'I -PA'!$N:$N,'II - PI Fehidro'!$F$4)</f>
        <v>400000</v>
      </c>
      <c r="G8" s="32">
        <f>SUMIFS('I -PA'!$K:$K,'I -PA'!$A:$A,$B8,'I -PA'!$N:$N,'II - PI Fehidro'!$G$4)</f>
        <v>0</v>
      </c>
      <c r="H8" s="32">
        <f>SUMIFS('I -PA'!$K:$K,'I -PA'!$A:$A,$B8,'I -PA'!$N:$N,'II - PI Fehidro'!$H$4)</f>
        <v>600000</v>
      </c>
      <c r="I8" s="32">
        <f>SUMIFS('I -PA'!$L:$L,'I -PA'!$A:$A,$B8,'I -PA'!$N:$N,'II - PI Fehidro'!$I$4)</f>
        <v>0</v>
      </c>
      <c r="J8" s="32">
        <f>SUMIFS('I -PA'!$L:$L,'I -PA'!$A:$A,$B8,'I -PA'!$N:$N,'II - PI Fehidro'!$J$4)</f>
        <v>0</v>
      </c>
      <c r="K8" s="33">
        <f t="shared" si="1"/>
        <v>0</v>
      </c>
      <c r="L8" s="33">
        <f t="shared" si="2"/>
        <v>1600000</v>
      </c>
      <c r="M8" s="34">
        <f t="shared" si="0"/>
        <v>4.025021922099515E-2</v>
      </c>
      <c r="N8" s="133"/>
      <c r="O8" s="6"/>
    </row>
    <row r="9" spans="1:15" ht="29.1" customHeight="1" thickBot="1">
      <c r="A9" s="20" t="s">
        <v>2</v>
      </c>
      <c r="B9" s="21" t="s">
        <v>24</v>
      </c>
      <c r="C9" s="32">
        <f>SUMIFS('I -PA'!$I:$I,'I -PA'!$A:$A,$B9,'I -PA'!$N:$N,'II - PI Fehidro'!$C$4)</f>
        <v>0</v>
      </c>
      <c r="D9" s="32">
        <f>SUMIFS('I -PA'!$I:$I,'I -PA'!$A:$A,$B9,'I -PA'!$N:$N,'II - PI Fehidro'!$D$4)</f>
        <v>600000</v>
      </c>
      <c r="E9" s="32">
        <f>SUMIFS('I -PA'!$J:$J,'I -PA'!$A:$A,$B9,'I -PA'!$N:$N,'II - PI Fehidro'!$E$4)</f>
        <v>0</v>
      </c>
      <c r="F9" s="32">
        <f>SUMIFS('I -PA'!$J:$J,'I -PA'!$A:$A,$B9,'I -PA'!$N:$N,'II - PI Fehidro'!$F$4)</f>
        <v>0</v>
      </c>
      <c r="G9" s="32">
        <f>SUMIFS('I -PA'!$K:$K,'I -PA'!$A:$A,$B9,'I -PA'!$N:$N,'II - PI Fehidro'!$G$4)</f>
        <v>0</v>
      </c>
      <c r="H9" s="32">
        <f>SUMIFS('I -PA'!$K:$K,'I -PA'!$A:$A,$B9,'I -PA'!$N:$N,'II - PI Fehidro'!$H$4)</f>
        <v>200000</v>
      </c>
      <c r="I9" s="32">
        <f>SUMIFS('I -PA'!$L:$L,'I -PA'!$A:$A,$B9,'I -PA'!$N:$N,'II - PI Fehidro'!$I$4)</f>
        <v>0</v>
      </c>
      <c r="J9" s="32">
        <f>SUMIFS('I -PA'!$L:$L,'I -PA'!$A:$A,$B9,'I -PA'!$N:$N,'II - PI Fehidro'!$J$4)</f>
        <v>0</v>
      </c>
      <c r="K9" s="33">
        <f t="shared" si="1"/>
        <v>0</v>
      </c>
      <c r="L9" s="33">
        <f t="shared" si="2"/>
        <v>800000</v>
      </c>
      <c r="M9" s="34">
        <f t="shared" si="0"/>
        <v>2.0125109610497575E-2</v>
      </c>
      <c r="N9" s="133"/>
      <c r="O9" s="6"/>
    </row>
    <row r="10" spans="1:15" ht="29.1" customHeight="1" thickBot="1">
      <c r="A10" s="20" t="s">
        <v>2</v>
      </c>
      <c r="B10" s="21" t="s">
        <v>25</v>
      </c>
      <c r="C10" s="32">
        <f>SUMIFS('I -PA'!$I:$I,'I -PA'!$A:$A,$B10,'I -PA'!$N:$N,'II - PI Fehidro'!$C$4)</f>
        <v>0</v>
      </c>
      <c r="D10" s="32">
        <f>SUMIFS('I -PA'!$I:$I,'I -PA'!$A:$A,$B10,'I -PA'!$N:$N,'II - PI Fehidro'!$D$4)</f>
        <v>0</v>
      </c>
      <c r="E10" s="32">
        <f>SUMIFS('I -PA'!$J:$J,'I -PA'!$A:$A,$B10,'I -PA'!$N:$N,'II - PI Fehidro'!$E$4)</f>
        <v>0</v>
      </c>
      <c r="F10" s="32">
        <f>SUMIFS('I -PA'!$J:$J,'I -PA'!$A:$A,$B10,'I -PA'!$N:$N,'II - PI Fehidro'!$F$4)</f>
        <v>0</v>
      </c>
      <c r="G10" s="32">
        <f>SUMIFS('I -PA'!$K:$K,'I -PA'!$A:$A,$B10,'I -PA'!$N:$N,'II - PI Fehidro'!$G$4)</f>
        <v>0</v>
      </c>
      <c r="H10" s="32">
        <f>SUMIFS('I -PA'!$K:$K,'I -PA'!$A:$A,$B10,'I -PA'!$N:$N,'II - PI Fehidro'!$H$4)</f>
        <v>0</v>
      </c>
      <c r="I10" s="32">
        <f>SUMIFS('I -PA'!$L:$L,'I -PA'!$A:$A,$B10,'I -PA'!$N:$N,'II - PI Fehidro'!$I$4)</f>
        <v>0</v>
      </c>
      <c r="J10" s="32">
        <f>SUMIFS('I -PA'!$L:$L,'I -PA'!$A:$A,$B10,'I -PA'!$N:$N,'II - PI Fehidro'!$J$4)</f>
        <v>0</v>
      </c>
      <c r="K10" s="33">
        <f t="shared" si="1"/>
        <v>0</v>
      </c>
      <c r="L10" s="33">
        <f t="shared" si="2"/>
        <v>0</v>
      </c>
      <c r="M10" s="34">
        <f t="shared" si="0"/>
        <v>0</v>
      </c>
      <c r="N10" s="133"/>
      <c r="O10" s="6"/>
    </row>
    <row r="11" spans="1:15" ht="29.1" customHeight="1" thickBot="1">
      <c r="A11" s="20" t="s">
        <v>2</v>
      </c>
      <c r="B11" s="21" t="s">
        <v>26</v>
      </c>
      <c r="C11" s="32">
        <f>SUMIFS('I -PA'!$I:$I,'I -PA'!$A:$A,$B11,'I -PA'!$N:$N,'II - PI Fehidro'!$C$4)</f>
        <v>0</v>
      </c>
      <c r="D11" s="32">
        <f>SUMIFS('I -PA'!$I:$I,'I -PA'!$A:$A,$B11,'I -PA'!$N:$N,'II - PI Fehidro'!$D$4)</f>
        <v>0</v>
      </c>
      <c r="E11" s="32">
        <f>SUMIFS('I -PA'!$J:$J,'I -PA'!$A:$A,$B11,'I -PA'!$N:$N,'II - PI Fehidro'!$E$4)</f>
        <v>0</v>
      </c>
      <c r="F11" s="32">
        <f>SUMIFS('I -PA'!$J:$J,'I -PA'!$A:$A,$B11,'I -PA'!$N:$N,'II - PI Fehidro'!$F$4)</f>
        <v>400000</v>
      </c>
      <c r="G11" s="32">
        <f>SUMIFS('I -PA'!$K:$K,'I -PA'!$A:$A,$B11,'I -PA'!$N:$N,'II - PI Fehidro'!$G$4)</f>
        <v>0</v>
      </c>
      <c r="H11" s="32">
        <f>SUMIFS('I -PA'!$K:$K,'I -PA'!$A:$A,$B11,'I -PA'!$N:$N,'II - PI Fehidro'!$H$4)</f>
        <v>0</v>
      </c>
      <c r="I11" s="32">
        <f>SUMIFS('I -PA'!$L:$L,'I -PA'!$A:$A,$B11,'I -PA'!$N:$N,'II - PI Fehidro'!$I$4)</f>
        <v>0</v>
      </c>
      <c r="J11" s="32">
        <f>SUMIFS('I -PA'!$L:$L,'I -PA'!$A:$A,$B11,'I -PA'!$N:$N,'II - PI Fehidro'!$J$4)</f>
        <v>0</v>
      </c>
      <c r="K11" s="33">
        <f t="shared" si="1"/>
        <v>0</v>
      </c>
      <c r="L11" s="33">
        <f t="shared" si="2"/>
        <v>400000</v>
      </c>
      <c r="M11" s="34">
        <f t="shared" si="0"/>
        <v>1.0062554805248787E-2</v>
      </c>
      <c r="N11" s="133"/>
      <c r="O11" s="6"/>
    </row>
    <row r="12" spans="1:15" ht="29.1" customHeight="1" thickBot="1">
      <c r="A12" s="20" t="s">
        <v>3</v>
      </c>
      <c r="B12" s="21" t="s">
        <v>27</v>
      </c>
      <c r="C12" s="32">
        <f>SUMIFS('I -PA'!$I:$I,'I -PA'!$A:$A,$B12,'I -PA'!$N:$N,'II - PI Fehidro'!$C$4)</f>
        <v>0</v>
      </c>
      <c r="D12" s="32">
        <f>SUMIFS('I -PA'!$I:$I,'I -PA'!$A:$A,$B12,'I -PA'!$N:$N,'II - PI Fehidro'!$D$4)</f>
        <v>0</v>
      </c>
      <c r="E12" s="32">
        <f>SUMIFS('I -PA'!$J:$J,'I -PA'!$A:$A,$B12,'I -PA'!$N:$N,'II - PI Fehidro'!$E$4)</f>
        <v>0</v>
      </c>
      <c r="F12" s="32">
        <f>SUMIFS('I -PA'!$J:$J,'I -PA'!$A:$A,$B12,'I -PA'!$N:$N,'II - PI Fehidro'!$F$4)</f>
        <v>0</v>
      </c>
      <c r="G12" s="32">
        <f>SUMIFS('I -PA'!$K:$K,'I -PA'!$A:$A,$B12,'I -PA'!$N:$N,'II - PI Fehidro'!$G$4)</f>
        <v>0</v>
      </c>
      <c r="H12" s="32">
        <f>SUMIFS('I -PA'!$K:$K,'I -PA'!$A:$A,$B12,'I -PA'!$N:$N,'II - PI Fehidro'!$H$4)</f>
        <v>500000</v>
      </c>
      <c r="I12" s="32">
        <f>SUMIFS('I -PA'!$L:$L,'I -PA'!$A:$A,$B12,'I -PA'!$N:$N,'II - PI Fehidro'!$I$4)</f>
        <v>0</v>
      </c>
      <c r="J12" s="32">
        <f>SUMIFS('I -PA'!$L:$L,'I -PA'!$A:$A,$B12,'I -PA'!$N:$N,'II - PI Fehidro'!$J$4)</f>
        <v>0</v>
      </c>
      <c r="K12" s="33">
        <f t="shared" si="1"/>
        <v>0</v>
      </c>
      <c r="L12" s="33">
        <f t="shared" si="2"/>
        <v>500000</v>
      </c>
      <c r="M12" s="34">
        <f t="shared" si="0"/>
        <v>1.2578193506560984E-2</v>
      </c>
      <c r="N12" s="134">
        <f>SUM(M12:M17)</f>
        <v>1.635165155852928E-2</v>
      </c>
      <c r="O12" s="6"/>
    </row>
    <row r="13" spans="1:15" ht="29.1" customHeight="1" thickBot="1">
      <c r="A13" s="20" t="s">
        <v>3</v>
      </c>
      <c r="B13" s="21" t="s">
        <v>28</v>
      </c>
      <c r="C13" s="32">
        <f>SUMIFS('I -PA'!$I:$I,'I -PA'!$A:$A,$B13,'I -PA'!$N:$N,'II - PI Fehidro'!$C$4)</f>
        <v>0</v>
      </c>
      <c r="D13" s="32">
        <f>SUMIFS('I -PA'!$I:$I,'I -PA'!$A:$A,$B13,'I -PA'!$N:$N,'II - PI Fehidro'!$D$4)</f>
        <v>0</v>
      </c>
      <c r="E13" s="32">
        <f>SUMIFS('I -PA'!$J:$J,'I -PA'!$A:$A,$B13,'I -PA'!$N:$N,'II - PI Fehidro'!$E$4)</f>
        <v>150000</v>
      </c>
      <c r="F13" s="32">
        <f>SUMIFS('I -PA'!$J:$J,'I -PA'!$A:$A,$B13,'I -PA'!$N:$N,'II - PI Fehidro'!$F$4)</f>
        <v>0</v>
      </c>
      <c r="G13" s="32">
        <f>SUMIFS('I -PA'!$K:$K,'I -PA'!$A:$A,$B13,'I -PA'!$N:$N,'II - PI Fehidro'!$G$4)</f>
        <v>0</v>
      </c>
      <c r="H13" s="32">
        <f>SUMIFS('I -PA'!$K:$K,'I -PA'!$A:$A,$B13,'I -PA'!$N:$N,'II - PI Fehidro'!$H$4)</f>
        <v>0</v>
      </c>
      <c r="I13" s="32">
        <f>SUMIFS('I -PA'!$L:$L,'I -PA'!$A:$A,$B13,'I -PA'!$N:$N,'II - PI Fehidro'!$I$4)</f>
        <v>0</v>
      </c>
      <c r="J13" s="32">
        <f>SUMIFS('I -PA'!$L:$L,'I -PA'!$A:$A,$B13,'I -PA'!$N:$N,'II - PI Fehidro'!$J$4)</f>
        <v>0</v>
      </c>
      <c r="K13" s="33">
        <f t="shared" si="1"/>
        <v>150000</v>
      </c>
      <c r="L13" s="33">
        <f t="shared" si="2"/>
        <v>0</v>
      </c>
      <c r="M13" s="34">
        <f t="shared" si="0"/>
        <v>3.7734580519682955E-3</v>
      </c>
      <c r="N13" s="134"/>
      <c r="O13" s="6"/>
    </row>
    <row r="14" spans="1:15" ht="29.1" customHeight="1" thickBot="1">
      <c r="A14" s="20" t="s">
        <v>3</v>
      </c>
      <c r="B14" s="21" t="s">
        <v>29</v>
      </c>
      <c r="C14" s="32">
        <f>SUMIFS('I -PA'!$I:$I,'I -PA'!$A:$A,$B14,'I -PA'!$N:$N,'II - PI Fehidro'!$C$4)</f>
        <v>0</v>
      </c>
      <c r="D14" s="32">
        <f>SUMIFS('I -PA'!$I:$I,'I -PA'!$A:$A,$B14,'I -PA'!$N:$N,'II - PI Fehidro'!$D$4)</f>
        <v>0</v>
      </c>
      <c r="E14" s="32">
        <f>SUMIFS('I -PA'!$J:$J,'I -PA'!$A:$A,$B14,'I -PA'!$N:$N,'II - PI Fehidro'!$E$4)</f>
        <v>0</v>
      </c>
      <c r="F14" s="32">
        <f>SUMIFS('I -PA'!$J:$J,'I -PA'!$A:$A,$B14,'I -PA'!$N:$N,'II - PI Fehidro'!$F$4)</f>
        <v>0</v>
      </c>
      <c r="G14" s="32">
        <f>SUMIFS('I -PA'!$K:$K,'I -PA'!$A:$A,$B14,'I -PA'!$N:$N,'II - PI Fehidro'!$G$4)</f>
        <v>0</v>
      </c>
      <c r="H14" s="32">
        <f>SUMIFS('I -PA'!$K:$K,'I -PA'!$A:$A,$B14,'I -PA'!$N:$N,'II - PI Fehidro'!$H$4)</f>
        <v>0</v>
      </c>
      <c r="I14" s="32">
        <f>SUMIFS('I -PA'!$L:$L,'I -PA'!$A:$A,$B14,'I -PA'!$N:$N,'II - PI Fehidro'!$I$4)</f>
        <v>0</v>
      </c>
      <c r="J14" s="32">
        <f>SUMIFS('I -PA'!$L:$L,'I -PA'!$A:$A,$B14,'I -PA'!$N:$N,'II - PI Fehidro'!$J$4)</f>
        <v>0</v>
      </c>
      <c r="K14" s="33">
        <f t="shared" si="1"/>
        <v>0</v>
      </c>
      <c r="L14" s="33">
        <f t="shared" si="2"/>
        <v>0</v>
      </c>
      <c r="M14" s="34">
        <f t="shared" si="0"/>
        <v>0</v>
      </c>
      <c r="N14" s="134"/>
      <c r="O14" s="6"/>
    </row>
    <row r="15" spans="1:15" ht="29.1" customHeight="1" thickBot="1">
      <c r="A15" s="20" t="s">
        <v>3</v>
      </c>
      <c r="B15" s="21" t="s">
        <v>30</v>
      </c>
      <c r="C15" s="32">
        <f>SUMIFS('I -PA'!$I:$I,'I -PA'!$A:$A,$B15,'I -PA'!$N:$N,'II - PI Fehidro'!$C$4)</f>
        <v>0</v>
      </c>
      <c r="D15" s="32">
        <f>SUMIFS('I -PA'!$I:$I,'I -PA'!$A:$A,$B15,'I -PA'!$N:$N,'II - PI Fehidro'!$D$4)</f>
        <v>0</v>
      </c>
      <c r="E15" s="32">
        <f>SUMIFS('I -PA'!$J:$J,'I -PA'!$A:$A,$B15,'I -PA'!$N:$N,'II - PI Fehidro'!$E$4)</f>
        <v>0</v>
      </c>
      <c r="F15" s="32">
        <f>SUMIFS('I -PA'!$J:$J,'I -PA'!$A:$A,$B15,'I -PA'!$N:$N,'II - PI Fehidro'!$F$4)</f>
        <v>0</v>
      </c>
      <c r="G15" s="32">
        <f>SUMIFS('I -PA'!$K:$K,'I -PA'!$A:$A,$B15,'I -PA'!$N:$N,'II - PI Fehidro'!$G$4)</f>
        <v>0</v>
      </c>
      <c r="H15" s="32">
        <f>SUMIFS('I -PA'!$K:$K,'I -PA'!$A:$A,$B15,'I -PA'!$N:$N,'II - PI Fehidro'!$H$4)</f>
        <v>0</v>
      </c>
      <c r="I15" s="32">
        <f>SUMIFS('I -PA'!$L:$L,'I -PA'!$A:$A,$B15,'I -PA'!$N:$N,'II - PI Fehidro'!$I$4)</f>
        <v>0</v>
      </c>
      <c r="J15" s="32">
        <f>SUMIFS('I -PA'!$L:$L,'I -PA'!$A:$A,$B15,'I -PA'!$N:$N,'II - PI Fehidro'!$J$4)</f>
        <v>0</v>
      </c>
      <c r="K15" s="33">
        <f t="shared" si="1"/>
        <v>0</v>
      </c>
      <c r="L15" s="33">
        <f t="shared" si="2"/>
        <v>0</v>
      </c>
      <c r="M15" s="34">
        <f t="shared" si="0"/>
        <v>0</v>
      </c>
      <c r="N15" s="134"/>
      <c r="O15" s="6"/>
    </row>
    <row r="16" spans="1:15" ht="29.1" customHeight="1" thickBot="1">
      <c r="A16" s="20" t="s">
        <v>3</v>
      </c>
      <c r="B16" s="21" t="s">
        <v>31</v>
      </c>
      <c r="C16" s="32">
        <f>SUMIFS('I -PA'!$I:$I,'I -PA'!$A:$A,$B16,'I -PA'!$N:$N,'II - PI Fehidro'!$C$4)</f>
        <v>0</v>
      </c>
      <c r="D16" s="32">
        <f>SUMIFS('I -PA'!$I:$I,'I -PA'!$A:$A,$B16,'I -PA'!$N:$N,'II - PI Fehidro'!$D$4)</f>
        <v>0</v>
      </c>
      <c r="E16" s="32">
        <f>SUMIFS('I -PA'!$J:$J,'I -PA'!$A:$A,$B16,'I -PA'!$N:$N,'II - PI Fehidro'!$E$4)</f>
        <v>0</v>
      </c>
      <c r="F16" s="32">
        <f>SUMIFS('I -PA'!$J:$J,'I -PA'!$A:$A,$B16,'I -PA'!$N:$N,'II - PI Fehidro'!$F$4)</f>
        <v>0</v>
      </c>
      <c r="G16" s="32">
        <f>SUMIFS('I -PA'!$K:$K,'I -PA'!$A:$A,$B16,'I -PA'!$N:$N,'II - PI Fehidro'!$G$4)</f>
        <v>0</v>
      </c>
      <c r="H16" s="32">
        <f>SUMIFS('I -PA'!$K:$K,'I -PA'!$A:$A,$B16,'I -PA'!$N:$N,'II - PI Fehidro'!$H$4)</f>
        <v>0</v>
      </c>
      <c r="I16" s="32">
        <f>SUMIFS('I -PA'!$L:$L,'I -PA'!$A:$A,$B16,'I -PA'!$N:$N,'II - PI Fehidro'!$I$4)</f>
        <v>0</v>
      </c>
      <c r="J16" s="32">
        <f>SUMIFS('I -PA'!$L:$L,'I -PA'!$A:$A,$B16,'I -PA'!$N:$N,'II - PI Fehidro'!$J$4)</f>
        <v>0</v>
      </c>
      <c r="K16" s="33">
        <f t="shared" si="1"/>
        <v>0</v>
      </c>
      <c r="L16" s="33">
        <f t="shared" si="2"/>
        <v>0</v>
      </c>
      <c r="M16" s="34">
        <f t="shared" si="0"/>
        <v>0</v>
      </c>
      <c r="N16" s="134"/>
      <c r="O16" s="6"/>
    </row>
    <row r="17" spans="1:15" ht="29.1" customHeight="1" thickBot="1">
      <c r="A17" s="20" t="s">
        <v>3</v>
      </c>
      <c r="B17" s="21" t="s">
        <v>32</v>
      </c>
      <c r="C17" s="32">
        <f>SUMIFS('I -PA'!$I:$I,'I -PA'!$A:$A,$B17,'I -PA'!$N:$N,'II - PI Fehidro'!$C$4)</f>
        <v>0</v>
      </c>
      <c r="D17" s="32">
        <f>SUMIFS('I -PA'!$I:$I,'I -PA'!$A:$A,$B17,'I -PA'!$N:$N,'II - PI Fehidro'!$D$4)</f>
        <v>0</v>
      </c>
      <c r="E17" s="32">
        <f>SUMIFS('I -PA'!$J:$J,'I -PA'!$A:$A,$B17,'I -PA'!$N:$N,'II - PI Fehidro'!$E$4)</f>
        <v>0</v>
      </c>
      <c r="F17" s="32">
        <f>SUMIFS('I -PA'!$J:$J,'I -PA'!$A:$A,$B17,'I -PA'!$N:$N,'II - PI Fehidro'!$F$4)</f>
        <v>0</v>
      </c>
      <c r="G17" s="32">
        <f>SUMIFS('I -PA'!$K:$K,'I -PA'!$A:$A,$B17,'I -PA'!$N:$N,'II - PI Fehidro'!$G$4)</f>
        <v>0</v>
      </c>
      <c r="H17" s="32">
        <f>SUMIFS('I -PA'!$K:$K,'I -PA'!$A:$A,$B17,'I -PA'!$N:$N,'II - PI Fehidro'!$H$4)</f>
        <v>0</v>
      </c>
      <c r="I17" s="32">
        <f>SUMIFS('I -PA'!$L:$L,'I -PA'!$A:$A,$B17,'I -PA'!$N:$N,'II - PI Fehidro'!$I$4)</f>
        <v>0</v>
      </c>
      <c r="J17" s="32">
        <f>SUMIFS('I -PA'!$L:$L,'I -PA'!$A:$A,$B17,'I -PA'!$N:$N,'II - PI Fehidro'!$J$4)</f>
        <v>0</v>
      </c>
      <c r="K17" s="33">
        <f t="shared" si="1"/>
        <v>0</v>
      </c>
      <c r="L17" s="33">
        <f t="shared" ref="L17" si="3">D17+F17+H17+J17</f>
        <v>0</v>
      </c>
      <c r="M17" s="34">
        <f t="shared" si="0"/>
        <v>0</v>
      </c>
      <c r="N17" s="134"/>
      <c r="O17" s="6"/>
    </row>
    <row r="18" spans="1:15" ht="29.1" customHeight="1" thickBot="1">
      <c r="A18" s="20" t="s">
        <v>4</v>
      </c>
      <c r="B18" s="21" t="s">
        <v>33</v>
      </c>
      <c r="C18" s="32">
        <f>SUMIFS('I -PA'!$I:$I,'I -PA'!$A:$A,$B18,'I -PA'!$N:$N,'II - PI Fehidro'!$C$4)</f>
        <v>0</v>
      </c>
      <c r="D18" s="32">
        <f>SUMIFS('I -PA'!$I:$I,'I -PA'!$A:$A,$B18,'I -PA'!$N:$N,'II - PI Fehidro'!$D$4)</f>
        <v>0</v>
      </c>
      <c r="E18" s="32">
        <f>SUMIFS('I -PA'!$J:$J,'I -PA'!$A:$A,$B18,'I -PA'!$N:$N,'II - PI Fehidro'!$E$4)</f>
        <v>0</v>
      </c>
      <c r="F18" s="32">
        <f>SUMIFS('I -PA'!$J:$J,'I -PA'!$A:$A,$B18,'I -PA'!$N:$N,'II - PI Fehidro'!$F$4)</f>
        <v>0</v>
      </c>
      <c r="G18" s="32">
        <f>SUMIFS('I -PA'!$K:$K,'I -PA'!$A:$A,$B18,'I -PA'!$N:$N,'II - PI Fehidro'!$G$4)</f>
        <v>0</v>
      </c>
      <c r="H18" s="32">
        <f>SUMIFS('I -PA'!$K:$K,'I -PA'!$A:$A,$B18,'I -PA'!$N:$N,'II - PI Fehidro'!$H$4)</f>
        <v>200000</v>
      </c>
      <c r="I18" s="32">
        <f>SUMIFS('I -PA'!$L:$L,'I -PA'!$A:$A,$B18,'I -PA'!$N:$N,'II - PI Fehidro'!$I$4)</f>
        <v>0</v>
      </c>
      <c r="J18" s="32">
        <f>SUMIFS('I -PA'!$L:$L,'I -PA'!$A:$A,$B18,'I -PA'!$N:$N,'II - PI Fehidro'!$J$4)</f>
        <v>0</v>
      </c>
      <c r="K18" s="33">
        <f t="shared" si="1"/>
        <v>0</v>
      </c>
      <c r="L18" s="33">
        <f t="shared" si="2"/>
        <v>200000</v>
      </c>
      <c r="M18" s="34">
        <f t="shared" si="0"/>
        <v>5.0312774026243937E-3</v>
      </c>
      <c r="N18" s="134">
        <f>SUM(M18:M22)</f>
        <v>5.0312774026243935E-2</v>
      </c>
      <c r="O18" s="6"/>
    </row>
    <row r="19" spans="1:15" ht="29.1" customHeight="1" thickBot="1">
      <c r="A19" s="20" t="s">
        <v>4</v>
      </c>
      <c r="B19" s="21" t="s">
        <v>34</v>
      </c>
      <c r="C19" s="32">
        <f>SUMIFS('I -PA'!$I:$I,'I -PA'!$A:$A,$B19,'I -PA'!$N:$N,'II - PI Fehidro'!$C$4)</f>
        <v>0</v>
      </c>
      <c r="D19" s="32">
        <f>SUMIFS('I -PA'!$I:$I,'I -PA'!$A:$A,$B19,'I -PA'!$N:$N,'II - PI Fehidro'!$D$4)</f>
        <v>0</v>
      </c>
      <c r="E19" s="32">
        <f>SUMIFS('I -PA'!$J:$J,'I -PA'!$A:$A,$B19,'I -PA'!$N:$N,'II - PI Fehidro'!$E$4)</f>
        <v>0</v>
      </c>
      <c r="F19" s="32">
        <f>SUMIFS('I -PA'!$J:$J,'I -PA'!$A:$A,$B19,'I -PA'!$N:$N,'II - PI Fehidro'!$F$4)</f>
        <v>0</v>
      </c>
      <c r="G19" s="32">
        <f>SUMIFS('I -PA'!$K:$K,'I -PA'!$A:$A,$B19,'I -PA'!$N:$N,'II - PI Fehidro'!$G$4)</f>
        <v>0</v>
      </c>
      <c r="H19" s="32">
        <f>SUMIFS('I -PA'!$K:$K,'I -PA'!$A:$A,$B19,'I -PA'!$N:$N,'II - PI Fehidro'!$H$4)</f>
        <v>0</v>
      </c>
      <c r="I19" s="32">
        <f>SUMIFS('I -PA'!$L:$L,'I -PA'!$A:$A,$B19,'I -PA'!$N:$N,'II - PI Fehidro'!$I$4)</f>
        <v>0</v>
      </c>
      <c r="J19" s="32">
        <f>SUMIFS('I -PA'!$L:$L,'I -PA'!$A:$A,$B19,'I -PA'!$N:$N,'II - PI Fehidro'!$J$4)</f>
        <v>0</v>
      </c>
      <c r="K19" s="33">
        <f t="shared" si="1"/>
        <v>0</v>
      </c>
      <c r="L19" s="33">
        <f t="shared" si="2"/>
        <v>0</v>
      </c>
      <c r="M19" s="34">
        <f t="shared" si="0"/>
        <v>0</v>
      </c>
      <c r="N19" s="134"/>
      <c r="O19" s="6"/>
    </row>
    <row r="20" spans="1:15" ht="29.1" customHeight="1" thickBot="1">
      <c r="A20" s="20" t="s">
        <v>4</v>
      </c>
      <c r="B20" s="21" t="s">
        <v>35</v>
      </c>
      <c r="C20" s="32">
        <f>SUMIFS('I -PA'!$I:$I,'I -PA'!$A:$A,$B20,'I -PA'!$N:$N,'II - PI Fehidro'!$C$4)</f>
        <v>600000</v>
      </c>
      <c r="D20" s="32">
        <f>SUMIFS('I -PA'!$I:$I,'I -PA'!$A:$A,$B20,'I -PA'!$N:$N,'II - PI Fehidro'!$D$4)</f>
        <v>0</v>
      </c>
      <c r="E20" s="32">
        <f>SUMIFS('I -PA'!$J:$J,'I -PA'!$A:$A,$B20,'I -PA'!$N:$N,'II - PI Fehidro'!$E$4)</f>
        <v>600000</v>
      </c>
      <c r="F20" s="32">
        <f>SUMIFS('I -PA'!$J:$J,'I -PA'!$A:$A,$B20,'I -PA'!$N:$N,'II - PI Fehidro'!$F$4)</f>
        <v>0</v>
      </c>
      <c r="G20" s="32">
        <f>SUMIFS('I -PA'!$K:$K,'I -PA'!$A:$A,$B20,'I -PA'!$N:$N,'II - PI Fehidro'!$G$4)</f>
        <v>600000</v>
      </c>
      <c r="H20" s="32">
        <f>SUMIFS('I -PA'!$K:$K,'I -PA'!$A:$A,$B20,'I -PA'!$N:$N,'II - PI Fehidro'!$H$4)</f>
        <v>0</v>
      </c>
      <c r="I20" s="32">
        <f>SUMIFS('I -PA'!$L:$L,'I -PA'!$A:$A,$B20,'I -PA'!$N:$N,'II - PI Fehidro'!$I$4)</f>
        <v>0</v>
      </c>
      <c r="J20" s="32">
        <f>SUMIFS('I -PA'!$L:$L,'I -PA'!$A:$A,$B20,'I -PA'!$N:$N,'II - PI Fehidro'!$J$4)</f>
        <v>0</v>
      </c>
      <c r="K20" s="33">
        <f t="shared" si="1"/>
        <v>1800000</v>
      </c>
      <c r="L20" s="33">
        <f t="shared" si="2"/>
        <v>0</v>
      </c>
      <c r="M20" s="34">
        <f t="shared" si="0"/>
        <v>4.5281496623619542E-2</v>
      </c>
      <c r="N20" s="134"/>
      <c r="O20" s="6"/>
    </row>
    <row r="21" spans="1:15" ht="29.1" customHeight="1" thickBot="1">
      <c r="A21" s="20" t="s">
        <v>4</v>
      </c>
      <c r="B21" s="21" t="s">
        <v>36</v>
      </c>
      <c r="C21" s="32">
        <f>SUMIFS('I -PA'!$I:$I,'I -PA'!$A:$A,$B21,'I -PA'!$N:$N,'II - PI Fehidro'!$C$4)</f>
        <v>0</v>
      </c>
      <c r="D21" s="32">
        <f>SUMIFS('I -PA'!$I:$I,'I -PA'!$A:$A,$B21,'I -PA'!$N:$N,'II - PI Fehidro'!$D$4)</f>
        <v>0</v>
      </c>
      <c r="E21" s="32">
        <f>SUMIFS('I -PA'!$J:$J,'I -PA'!$A:$A,$B21,'I -PA'!$N:$N,'II - PI Fehidro'!$E$4)</f>
        <v>0</v>
      </c>
      <c r="F21" s="32">
        <f>SUMIFS('I -PA'!$J:$J,'I -PA'!$A:$A,$B21,'I -PA'!$N:$N,'II - PI Fehidro'!$F$4)</f>
        <v>0</v>
      </c>
      <c r="G21" s="32">
        <f>SUMIFS('I -PA'!$K:$K,'I -PA'!$A:$A,$B21,'I -PA'!$N:$N,'II - PI Fehidro'!$G$4)</f>
        <v>0</v>
      </c>
      <c r="H21" s="32">
        <f>SUMIFS('I -PA'!$K:$K,'I -PA'!$A:$A,$B21,'I -PA'!$N:$N,'II - PI Fehidro'!$H$4)</f>
        <v>0</v>
      </c>
      <c r="I21" s="32">
        <f>SUMIFS('I -PA'!$L:$L,'I -PA'!$A:$A,$B21,'I -PA'!$N:$N,'II - PI Fehidro'!$I$4)</f>
        <v>0</v>
      </c>
      <c r="J21" s="32">
        <f>SUMIFS('I -PA'!$L:$L,'I -PA'!$A:$A,$B21,'I -PA'!$N:$N,'II - PI Fehidro'!$J$4)</f>
        <v>0</v>
      </c>
      <c r="K21" s="33">
        <f t="shared" si="1"/>
        <v>0</v>
      </c>
      <c r="L21" s="33">
        <f t="shared" si="2"/>
        <v>0</v>
      </c>
      <c r="M21" s="34">
        <f t="shared" si="0"/>
        <v>0</v>
      </c>
      <c r="N21" s="134"/>
      <c r="O21" s="6"/>
    </row>
    <row r="22" spans="1:15" ht="29.1" customHeight="1" thickBot="1">
      <c r="A22" s="20" t="s">
        <v>4</v>
      </c>
      <c r="B22" s="21" t="s">
        <v>37</v>
      </c>
      <c r="C22" s="32">
        <f>SUMIFS('I -PA'!$I:$I,'I -PA'!$A:$A,$B22,'I -PA'!$N:$N,'II - PI Fehidro'!$C$4)</f>
        <v>0</v>
      </c>
      <c r="D22" s="32">
        <f>SUMIFS('I -PA'!$I:$I,'I -PA'!$A:$A,$B22,'I -PA'!$N:$N,'II - PI Fehidro'!$D$4)</f>
        <v>0</v>
      </c>
      <c r="E22" s="32">
        <f>SUMIFS('I -PA'!$J:$J,'I -PA'!$A:$A,$B22,'I -PA'!$N:$N,'II - PI Fehidro'!$E$4)</f>
        <v>0</v>
      </c>
      <c r="F22" s="32">
        <f>SUMIFS('I -PA'!$J:$J,'I -PA'!$A:$A,$B22,'I -PA'!$N:$N,'II - PI Fehidro'!$F$4)</f>
        <v>0</v>
      </c>
      <c r="G22" s="32">
        <f>SUMIFS('I -PA'!$K:$K,'I -PA'!$A:$A,$B22,'I -PA'!$N:$N,'II - PI Fehidro'!$G$4)</f>
        <v>0</v>
      </c>
      <c r="H22" s="32">
        <f>SUMIFS('I -PA'!$K:$K,'I -PA'!$A:$A,$B22,'I -PA'!$N:$N,'II - PI Fehidro'!$H$4)</f>
        <v>0</v>
      </c>
      <c r="I22" s="32">
        <f>SUMIFS('I -PA'!$L:$L,'I -PA'!$A:$A,$B22,'I -PA'!$N:$N,'II - PI Fehidro'!$I$4)</f>
        <v>0</v>
      </c>
      <c r="J22" s="32">
        <f>SUMIFS('I -PA'!$L:$L,'I -PA'!$A:$A,$B22,'I -PA'!$N:$N,'II - PI Fehidro'!$J$4)</f>
        <v>0</v>
      </c>
      <c r="K22" s="33">
        <f t="shared" si="1"/>
        <v>0</v>
      </c>
      <c r="L22" s="33">
        <f t="shared" si="2"/>
        <v>0</v>
      </c>
      <c r="M22" s="34">
        <f t="shared" si="0"/>
        <v>0</v>
      </c>
      <c r="N22" s="134"/>
      <c r="O22" s="6"/>
    </row>
    <row r="23" spans="1:15" ht="29.1" customHeight="1" thickBot="1">
      <c r="A23" s="20" t="s">
        <v>5</v>
      </c>
      <c r="B23" s="21" t="s">
        <v>38</v>
      </c>
      <c r="C23" s="32">
        <f>SUMIFS('I -PA'!$I:$I,'I -PA'!$A:$A,$B23,'I -PA'!$N:$N,'II - PI Fehidro'!$C$4)</f>
        <v>0</v>
      </c>
      <c r="D23" s="32">
        <f>SUMIFS('I -PA'!$I:$I,'I -PA'!$A:$A,$B23,'I -PA'!$N:$N,'II - PI Fehidro'!$D$4)</f>
        <v>0</v>
      </c>
      <c r="E23" s="32">
        <f>SUMIFS('I -PA'!$J:$J,'I -PA'!$A:$A,$B23,'I -PA'!$N:$N,'II - PI Fehidro'!$E$4)</f>
        <v>0</v>
      </c>
      <c r="F23" s="32">
        <f>SUMIFS('I -PA'!$J:$J,'I -PA'!$A:$A,$B23,'I -PA'!$N:$N,'II - PI Fehidro'!$F$4)</f>
        <v>0</v>
      </c>
      <c r="G23" s="32">
        <f>SUMIFS('I -PA'!$K:$K,'I -PA'!$A:$A,$B23,'I -PA'!$N:$N,'II - PI Fehidro'!$G$4)</f>
        <v>0</v>
      </c>
      <c r="H23" s="32">
        <f>SUMIFS('I -PA'!$K:$K,'I -PA'!$A:$A,$B23,'I -PA'!$N:$N,'II - PI Fehidro'!$H$4)</f>
        <v>0</v>
      </c>
      <c r="I23" s="32">
        <f>SUMIFS('I -PA'!$L:$L,'I -PA'!$A:$A,$B23,'I -PA'!$N:$N,'II - PI Fehidro'!$I$4)</f>
        <v>0</v>
      </c>
      <c r="J23" s="32">
        <f>SUMIFS('I -PA'!$L:$L,'I -PA'!$A:$A,$B23,'I -PA'!$N:$N,'II - PI Fehidro'!$J$4)</f>
        <v>0</v>
      </c>
      <c r="K23" s="33">
        <f t="shared" si="1"/>
        <v>0</v>
      </c>
      <c r="L23" s="33">
        <f t="shared" si="2"/>
        <v>0</v>
      </c>
      <c r="M23" s="34">
        <f t="shared" si="0"/>
        <v>0</v>
      </c>
      <c r="N23" s="134">
        <f>SUM(M23:M24)</f>
        <v>0.14213358662413914</v>
      </c>
      <c r="O23" s="6"/>
    </row>
    <row r="24" spans="1:15" ht="29.1" customHeight="1" thickBot="1">
      <c r="A24" s="20" t="s">
        <v>5</v>
      </c>
      <c r="B24" s="21" t="s">
        <v>39</v>
      </c>
      <c r="C24" s="32">
        <f>SUMIFS('I -PA'!$I:$I,'I -PA'!$A:$A,$B24,'I -PA'!$N:$N,'II - PI Fehidro'!$C$4)</f>
        <v>0</v>
      </c>
      <c r="D24" s="32">
        <f>SUMIFS('I -PA'!$I:$I,'I -PA'!$A:$A,$B24,'I -PA'!$N:$N,'II - PI Fehidro'!$D$4)</f>
        <v>0</v>
      </c>
      <c r="E24" s="32">
        <f>SUMIFS('I -PA'!$J:$J,'I -PA'!$A:$A,$B24,'I -PA'!$N:$N,'II - PI Fehidro'!$E$4)</f>
        <v>0</v>
      </c>
      <c r="F24" s="32">
        <f>SUMIFS('I -PA'!$J:$J,'I -PA'!$A:$A,$B24,'I -PA'!$N:$N,'II - PI Fehidro'!$F$4)</f>
        <v>300000</v>
      </c>
      <c r="G24" s="32">
        <f>SUMIFS('I -PA'!$K:$K,'I -PA'!$A:$A,$B24,'I -PA'!$N:$N,'II - PI Fehidro'!$G$4)</f>
        <v>0</v>
      </c>
      <c r="H24" s="32">
        <f>SUMIFS('I -PA'!$K:$K,'I -PA'!$A:$A,$B24,'I -PA'!$N:$N,'II - PI Fehidro'!$H$4)</f>
        <v>300000</v>
      </c>
      <c r="I24" s="32">
        <f>SUMIFS('I -PA'!$L:$L,'I -PA'!$A:$A,$B24,'I -PA'!$N:$N,'II - PI Fehidro'!$I$4)</f>
        <v>0</v>
      </c>
      <c r="J24" s="32">
        <f>SUMIFS('I -PA'!$L:$L,'I -PA'!$A:$A,$B24,'I -PA'!$N:$N,'II - PI Fehidro'!$J$4)</f>
        <v>5050000</v>
      </c>
      <c r="K24" s="33">
        <f t="shared" si="1"/>
        <v>0</v>
      </c>
      <c r="L24" s="33">
        <f t="shared" si="2"/>
        <v>5650000</v>
      </c>
      <c r="M24" s="34">
        <f t="shared" si="0"/>
        <v>0.14213358662413914</v>
      </c>
      <c r="N24" s="134"/>
      <c r="O24" s="6"/>
    </row>
    <row r="25" spans="1:15" ht="29.1" customHeight="1" thickBot="1">
      <c r="A25" s="20" t="s">
        <v>6</v>
      </c>
      <c r="B25" s="21" t="s">
        <v>40</v>
      </c>
      <c r="C25" s="32">
        <f>SUMIFS('I -PA'!$I:$I,'I -PA'!$A:$A,$B25,'I -PA'!$N:$N,'II - PI Fehidro'!$C$4)</f>
        <v>0</v>
      </c>
      <c r="D25" s="32">
        <f>SUMIFS('I -PA'!$I:$I,'I -PA'!$A:$A,$B25,'I -PA'!$N:$N,'II - PI Fehidro'!$D$4)</f>
        <v>0</v>
      </c>
      <c r="E25" s="32">
        <f>SUMIFS('I -PA'!$J:$J,'I -PA'!$A:$A,$B25,'I -PA'!$N:$N,'II - PI Fehidro'!$E$4)</f>
        <v>0</v>
      </c>
      <c r="F25" s="32">
        <f>SUMIFS('I -PA'!$J:$J,'I -PA'!$A:$A,$B25,'I -PA'!$N:$N,'II - PI Fehidro'!$F$4)</f>
        <v>0</v>
      </c>
      <c r="G25" s="32">
        <f>SUMIFS('I -PA'!$K:$K,'I -PA'!$A:$A,$B25,'I -PA'!$N:$N,'II - PI Fehidro'!$G$4)</f>
        <v>0</v>
      </c>
      <c r="H25" s="32">
        <f>SUMIFS('I -PA'!$K:$K,'I -PA'!$A:$A,$B25,'I -PA'!$N:$N,'II - PI Fehidro'!$H$4)</f>
        <v>0</v>
      </c>
      <c r="I25" s="32">
        <f>SUMIFS('I -PA'!$L:$L,'I -PA'!$A:$A,$B25,'I -PA'!$N:$N,'II - PI Fehidro'!$I$4)</f>
        <v>0</v>
      </c>
      <c r="J25" s="32">
        <f>SUMIFS('I -PA'!$L:$L,'I -PA'!$A:$A,$B25,'I -PA'!$N:$N,'II - PI Fehidro'!$J$4)</f>
        <v>0</v>
      </c>
      <c r="K25" s="33">
        <f t="shared" si="1"/>
        <v>0</v>
      </c>
      <c r="L25" s="33">
        <f t="shared" si="2"/>
        <v>0</v>
      </c>
      <c r="M25" s="34">
        <f t="shared" si="0"/>
        <v>0</v>
      </c>
      <c r="N25" s="134">
        <f>SUM(M25:M27)</f>
        <v>2.2640748311809771E-2</v>
      </c>
      <c r="O25" s="6"/>
    </row>
    <row r="26" spans="1:15" ht="29.1" customHeight="1" thickBot="1">
      <c r="A26" s="20" t="s">
        <v>6</v>
      </c>
      <c r="B26" s="21" t="s">
        <v>41</v>
      </c>
      <c r="C26" s="32">
        <f>SUMIFS('I -PA'!$I:$I,'I -PA'!$A:$A,$B26,'I -PA'!$N:$N,'II - PI Fehidro'!$C$4)</f>
        <v>0</v>
      </c>
      <c r="D26" s="32">
        <f>SUMIFS('I -PA'!$I:$I,'I -PA'!$A:$A,$B26,'I -PA'!$N:$N,'II - PI Fehidro'!$D$4)</f>
        <v>0</v>
      </c>
      <c r="E26" s="32">
        <f>SUMIFS('I -PA'!$J:$J,'I -PA'!$A:$A,$B26,'I -PA'!$N:$N,'II - PI Fehidro'!$E$4)</f>
        <v>0</v>
      </c>
      <c r="F26" s="32">
        <f>SUMIFS('I -PA'!$J:$J,'I -PA'!$A:$A,$B26,'I -PA'!$N:$N,'II - PI Fehidro'!$F$4)</f>
        <v>0</v>
      </c>
      <c r="G26" s="32">
        <f>SUMIFS('I -PA'!$K:$K,'I -PA'!$A:$A,$B26,'I -PA'!$N:$N,'II - PI Fehidro'!$G$4)</f>
        <v>0</v>
      </c>
      <c r="H26" s="32">
        <f>SUMIFS('I -PA'!$K:$K,'I -PA'!$A:$A,$B26,'I -PA'!$N:$N,'II - PI Fehidro'!$H$4)</f>
        <v>0</v>
      </c>
      <c r="I26" s="32">
        <f>SUMIFS('I -PA'!$L:$L,'I -PA'!$A:$A,$B26,'I -PA'!$N:$N,'II - PI Fehidro'!$I$4)</f>
        <v>0</v>
      </c>
      <c r="J26" s="32">
        <f>SUMIFS('I -PA'!$L:$L,'I -PA'!$A:$A,$B26,'I -PA'!$N:$N,'II - PI Fehidro'!$J$4)</f>
        <v>0</v>
      </c>
      <c r="K26" s="33">
        <f t="shared" si="1"/>
        <v>0</v>
      </c>
      <c r="L26" s="33">
        <f t="shared" si="2"/>
        <v>0</v>
      </c>
      <c r="M26" s="34">
        <f t="shared" si="0"/>
        <v>0</v>
      </c>
      <c r="N26" s="134"/>
      <c r="O26" s="6"/>
    </row>
    <row r="27" spans="1:15" ht="29.1" customHeight="1" thickBot="1">
      <c r="A27" s="20" t="s">
        <v>6</v>
      </c>
      <c r="B27" s="21" t="s">
        <v>42</v>
      </c>
      <c r="C27" s="32">
        <f>SUMIFS('I -PA'!$I:$I,'I -PA'!$A:$A,$B27,'I -PA'!$N:$N,'II - PI Fehidro'!$C$4)</f>
        <v>0</v>
      </c>
      <c r="D27" s="32">
        <f>SUMIFS('I -PA'!$I:$I,'I -PA'!$A:$A,$B27,'I -PA'!$N:$N,'II - PI Fehidro'!$D$4)</f>
        <v>900000</v>
      </c>
      <c r="E27" s="32">
        <f>SUMIFS('I -PA'!$J:$J,'I -PA'!$A:$A,$B27,'I -PA'!$N:$N,'II - PI Fehidro'!$E$4)</f>
        <v>0</v>
      </c>
      <c r="F27" s="32">
        <f>SUMIFS('I -PA'!$J:$J,'I -PA'!$A:$A,$B27,'I -PA'!$N:$N,'II - PI Fehidro'!$F$4)</f>
        <v>0</v>
      </c>
      <c r="G27" s="32">
        <f>SUMIFS('I -PA'!$K:$K,'I -PA'!$A:$A,$B27,'I -PA'!$N:$N,'II - PI Fehidro'!$G$4)</f>
        <v>0</v>
      </c>
      <c r="H27" s="32">
        <f>SUMIFS('I -PA'!$K:$K,'I -PA'!$A:$A,$B27,'I -PA'!$N:$N,'II - PI Fehidro'!$H$4)</f>
        <v>0</v>
      </c>
      <c r="I27" s="32">
        <f>SUMIFS('I -PA'!$L:$L,'I -PA'!$A:$A,$B27,'I -PA'!$N:$N,'II - PI Fehidro'!$I$4)</f>
        <v>0</v>
      </c>
      <c r="J27" s="32">
        <f>SUMIFS('I -PA'!$L:$L,'I -PA'!$A:$A,$B27,'I -PA'!$N:$N,'II - PI Fehidro'!$J$4)</f>
        <v>0</v>
      </c>
      <c r="K27" s="33">
        <f t="shared" si="1"/>
        <v>0</v>
      </c>
      <c r="L27" s="33">
        <f t="shared" si="2"/>
        <v>900000</v>
      </c>
      <c r="M27" s="34">
        <f t="shared" si="0"/>
        <v>2.2640748311809771E-2</v>
      </c>
      <c r="N27" s="134"/>
      <c r="O27" s="6"/>
    </row>
    <row r="28" spans="1:15" ht="29.1" customHeight="1" thickBot="1">
      <c r="A28" s="20" t="s">
        <v>7</v>
      </c>
      <c r="B28" s="21" t="s">
        <v>43</v>
      </c>
      <c r="C28" s="32">
        <f>SUMIFS('I -PA'!$I:$I,'I -PA'!$A:$A,$B28,'I -PA'!$N:$N,'II - PI Fehidro'!$C$4)</f>
        <v>0</v>
      </c>
      <c r="D28" s="32">
        <f>SUMIFS('I -PA'!$I:$I,'I -PA'!$A:$A,$B28,'I -PA'!$N:$N,'II - PI Fehidro'!$D$4)</f>
        <v>0</v>
      </c>
      <c r="E28" s="32">
        <f>SUMIFS('I -PA'!$J:$J,'I -PA'!$A:$A,$B28,'I -PA'!$N:$N,'II - PI Fehidro'!$E$4)</f>
        <v>0</v>
      </c>
      <c r="F28" s="32">
        <f>SUMIFS('I -PA'!$J:$J,'I -PA'!$A:$A,$B28,'I -PA'!$N:$N,'II - PI Fehidro'!$F$4)</f>
        <v>0</v>
      </c>
      <c r="G28" s="32">
        <f>SUMIFS('I -PA'!$K:$K,'I -PA'!$A:$A,$B28,'I -PA'!$N:$N,'II - PI Fehidro'!$G$4)</f>
        <v>0</v>
      </c>
      <c r="H28" s="32">
        <f>SUMIFS('I -PA'!$K:$K,'I -PA'!$A:$A,$B28,'I -PA'!$N:$N,'II - PI Fehidro'!$H$4)</f>
        <v>0</v>
      </c>
      <c r="I28" s="32">
        <f>SUMIFS('I -PA'!$L:$L,'I -PA'!$A:$A,$B28,'I -PA'!$N:$N,'II - PI Fehidro'!$I$4)</f>
        <v>0</v>
      </c>
      <c r="J28" s="32">
        <f>SUMIFS('I -PA'!$L:$L,'I -PA'!$A:$A,$B28,'I -PA'!$N:$N,'II - PI Fehidro'!$J$4)</f>
        <v>0</v>
      </c>
      <c r="K28" s="33">
        <f t="shared" si="1"/>
        <v>0</v>
      </c>
      <c r="L28" s="33">
        <f t="shared" si="2"/>
        <v>0</v>
      </c>
      <c r="M28" s="34">
        <f t="shared" si="0"/>
        <v>0</v>
      </c>
      <c r="N28" s="134">
        <f>SUM(M28:M30)</f>
        <v>0</v>
      </c>
      <c r="O28" s="6"/>
    </row>
    <row r="29" spans="1:15" ht="29.1" customHeight="1" thickBot="1">
      <c r="A29" s="20" t="s">
        <v>7</v>
      </c>
      <c r="B29" s="21" t="s">
        <v>44</v>
      </c>
      <c r="C29" s="32">
        <f>SUMIFS('I -PA'!$I:$I,'I -PA'!$A:$A,$B29,'I -PA'!$N:$N,'II - PI Fehidro'!$C$4)</f>
        <v>0</v>
      </c>
      <c r="D29" s="32">
        <f>SUMIFS('I -PA'!$I:$I,'I -PA'!$A:$A,$B29,'I -PA'!$N:$N,'II - PI Fehidro'!$D$4)</f>
        <v>0</v>
      </c>
      <c r="E29" s="32">
        <f>SUMIFS('I -PA'!$J:$J,'I -PA'!$A:$A,$B29,'I -PA'!$N:$N,'II - PI Fehidro'!$E$4)</f>
        <v>0</v>
      </c>
      <c r="F29" s="32">
        <f>SUMIFS('I -PA'!$J:$J,'I -PA'!$A:$A,$B29,'I -PA'!$N:$N,'II - PI Fehidro'!$F$4)</f>
        <v>0</v>
      </c>
      <c r="G29" s="32">
        <f>SUMIFS('I -PA'!$K:$K,'I -PA'!$A:$A,$B29,'I -PA'!$N:$N,'II - PI Fehidro'!$G$4)</f>
        <v>0</v>
      </c>
      <c r="H29" s="32">
        <f>SUMIFS('I -PA'!$K:$K,'I -PA'!$A:$A,$B29,'I -PA'!$N:$N,'II - PI Fehidro'!$H$4)</f>
        <v>0</v>
      </c>
      <c r="I29" s="32">
        <f>SUMIFS('I -PA'!$L:$L,'I -PA'!$A:$A,$B29,'I -PA'!$N:$N,'II - PI Fehidro'!$I$4)</f>
        <v>0</v>
      </c>
      <c r="J29" s="32">
        <f>SUMIFS('I -PA'!$L:$L,'I -PA'!$A:$A,$B29,'I -PA'!$N:$N,'II - PI Fehidro'!$J$4)</f>
        <v>0</v>
      </c>
      <c r="K29" s="33">
        <f t="shared" si="1"/>
        <v>0</v>
      </c>
      <c r="L29" s="33">
        <f t="shared" si="2"/>
        <v>0</v>
      </c>
      <c r="M29" s="34">
        <f t="shared" si="0"/>
        <v>0</v>
      </c>
      <c r="N29" s="134"/>
      <c r="O29" s="6"/>
    </row>
    <row r="30" spans="1:15" ht="29.1" customHeight="1" thickBot="1">
      <c r="A30" s="20" t="s">
        <v>7</v>
      </c>
      <c r="B30" s="21" t="s">
        <v>62</v>
      </c>
      <c r="C30" s="32">
        <f>SUMIFS('I -PA'!$I:$I,'I -PA'!$A:$A,$B30,'I -PA'!$N:$N,'II - PI Fehidro'!$C$4)</f>
        <v>0</v>
      </c>
      <c r="D30" s="32">
        <f>SUMIFS('I -PA'!$I:$I,'I -PA'!$A:$A,$B30,'I -PA'!$N:$N,'II - PI Fehidro'!$D$4)</f>
        <v>0</v>
      </c>
      <c r="E30" s="32">
        <f>SUMIFS('I -PA'!$J:$J,'I -PA'!$A:$A,$B30,'I -PA'!$N:$N,'II - PI Fehidro'!$E$4)</f>
        <v>0</v>
      </c>
      <c r="F30" s="32">
        <f>SUMIFS('I -PA'!$J:$J,'I -PA'!$A:$A,$B30,'I -PA'!$N:$N,'II - PI Fehidro'!$F$4)</f>
        <v>0</v>
      </c>
      <c r="G30" s="32">
        <f>SUMIFS('I -PA'!$K:$K,'I -PA'!$A:$A,$B30,'I -PA'!$N:$N,'II - PI Fehidro'!$G$4)</f>
        <v>0</v>
      </c>
      <c r="H30" s="32">
        <f>SUMIFS('I -PA'!$K:$K,'I -PA'!$A:$A,$B30,'I -PA'!$N:$N,'II - PI Fehidro'!$H$4)</f>
        <v>0</v>
      </c>
      <c r="I30" s="32">
        <f>SUMIFS('I -PA'!$L:$L,'I -PA'!$A:$A,$B30,'I -PA'!$N:$N,'II - PI Fehidro'!$I$4)</f>
        <v>0</v>
      </c>
      <c r="J30" s="32">
        <f>SUMIFS('I -PA'!$L:$L,'I -PA'!$A:$A,$B30,'I -PA'!$N:$N,'II - PI Fehidro'!$J$4)</f>
        <v>0</v>
      </c>
      <c r="K30" s="33">
        <f t="shared" si="1"/>
        <v>0</v>
      </c>
      <c r="L30" s="33">
        <f t="shared" si="2"/>
        <v>0</v>
      </c>
      <c r="M30" s="34">
        <f t="shared" si="0"/>
        <v>0</v>
      </c>
      <c r="N30" s="134"/>
      <c r="O30" s="6"/>
    </row>
    <row r="31" spans="1:15" ht="29.1" customHeight="1" thickBot="1">
      <c r="A31" s="20" t="s">
        <v>8</v>
      </c>
      <c r="B31" s="21" t="s">
        <v>45</v>
      </c>
      <c r="C31" s="32">
        <f>SUMIFS('I -PA'!$I:$I,'I -PA'!$A:$A,$B31,'I -PA'!$N:$N,'II - PI Fehidro'!$C$4)</f>
        <v>0</v>
      </c>
      <c r="D31" s="32">
        <f>SUMIFS('I -PA'!$I:$I,'I -PA'!$A:$A,$B31,'I -PA'!$N:$N,'II - PI Fehidro'!$D$4)</f>
        <v>0</v>
      </c>
      <c r="E31" s="32">
        <f>SUMIFS('I -PA'!$J:$J,'I -PA'!$A:$A,$B31,'I -PA'!$N:$N,'II - PI Fehidro'!$E$4)</f>
        <v>0</v>
      </c>
      <c r="F31" s="32">
        <f>SUMIFS('I -PA'!$J:$J,'I -PA'!$A:$A,$B31,'I -PA'!$N:$N,'II - PI Fehidro'!$F$4)</f>
        <v>0</v>
      </c>
      <c r="G31" s="32">
        <f>SUMIFS('I -PA'!$K:$K,'I -PA'!$A:$A,$B31,'I -PA'!$N:$N,'II - PI Fehidro'!$G$4)</f>
        <v>0</v>
      </c>
      <c r="H31" s="32">
        <f>SUMIFS('I -PA'!$K:$K,'I -PA'!$A:$A,$B31,'I -PA'!$N:$N,'II - PI Fehidro'!$H$4)</f>
        <v>2500000</v>
      </c>
      <c r="I31" s="32">
        <f>SUMIFS('I -PA'!$L:$L,'I -PA'!$A:$A,$B31,'I -PA'!$N:$N,'II - PI Fehidro'!$I$4)</f>
        <v>0</v>
      </c>
      <c r="J31" s="32">
        <f>SUMIFS('I -PA'!$L:$L,'I -PA'!$A:$A,$B31,'I -PA'!$N:$N,'II - PI Fehidro'!$J$4)</f>
        <v>0</v>
      </c>
      <c r="K31" s="33">
        <f t="shared" si="1"/>
        <v>0</v>
      </c>
      <c r="L31" s="33">
        <f t="shared" si="2"/>
        <v>2500000</v>
      </c>
      <c r="M31" s="34">
        <f t="shared" si="0"/>
        <v>6.2890967532804917E-2</v>
      </c>
      <c r="N31" s="134">
        <f>SUM(M31:M33)</f>
        <v>0.48177842752968753</v>
      </c>
      <c r="O31" s="6"/>
    </row>
    <row r="32" spans="1:15" ht="29.1" customHeight="1" thickBot="1">
      <c r="A32" s="20" t="s">
        <v>8</v>
      </c>
      <c r="B32" s="21" t="s">
        <v>46</v>
      </c>
      <c r="C32" s="32">
        <f>SUMIFS('I -PA'!$I:$I,'I -PA'!$A:$A,$B32,'I -PA'!$N:$N,'II - PI Fehidro'!$C$4)</f>
        <v>0</v>
      </c>
      <c r="D32" s="32">
        <f>SUMIFS('I -PA'!$I:$I,'I -PA'!$A:$A,$B32,'I -PA'!$N:$N,'II - PI Fehidro'!$D$4)</f>
        <v>6550000</v>
      </c>
      <c r="E32" s="32">
        <f>SUMIFS('I -PA'!$J:$J,'I -PA'!$A:$A,$B32,'I -PA'!$N:$N,'II - PI Fehidro'!$E$4)</f>
        <v>0</v>
      </c>
      <c r="F32" s="32">
        <f>SUMIFS('I -PA'!$J:$J,'I -PA'!$A:$A,$B32,'I -PA'!$N:$N,'II - PI Fehidro'!$F$4)</f>
        <v>4359921.18</v>
      </c>
      <c r="G32" s="32">
        <f>SUMIFS('I -PA'!$K:$K,'I -PA'!$A:$A,$B32,'I -PA'!$N:$N,'II - PI Fehidro'!$G$4)</f>
        <v>0</v>
      </c>
      <c r="H32" s="32">
        <f>SUMIFS('I -PA'!$K:$K,'I -PA'!$A:$A,$B32,'I -PA'!$N:$N,'II - PI Fehidro'!$H$4)</f>
        <v>2583560.39</v>
      </c>
      <c r="I32" s="32">
        <f>SUMIFS('I -PA'!$L:$L,'I -PA'!$A:$A,$B32,'I -PA'!$N:$N,'II - PI Fehidro'!$I$4)</f>
        <v>0</v>
      </c>
      <c r="J32" s="32">
        <f>SUMIFS('I -PA'!$L:$L,'I -PA'!$A:$A,$B32,'I -PA'!$N:$N,'II - PI Fehidro'!$J$4)</f>
        <v>3157854.72</v>
      </c>
      <c r="K32" s="33">
        <f t="shared" si="1"/>
        <v>0</v>
      </c>
      <c r="L32" s="33">
        <f t="shared" si="2"/>
        <v>16651336.290000001</v>
      </c>
      <c r="M32" s="34">
        <f t="shared" si="0"/>
        <v>0.41888745999688259</v>
      </c>
      <c r="N32" s="134"/>
      <c r="O32" s="6"/>
    </row>
    <row r="33" spans="1:16" ht="29.1" customHeight="1" thickBot="1">
      <c r="A33" s="20" t="s">
        <v>8</v>
      </c>
      <c r="B33" s="21" t="s">
        <v>47</v>
      </c>
      <c r="C33" s="32">
        <f>SUMIFS('I -PA'!$I:$I,'I -PA'!$A:$A,$B33,'I -PA'!$N:$N,'II - PI Fehidro'!$C$4)</f>
        <v>0</v>
      </c>
      <c r="D33" s="32">
        <f>SUMIFS('I -PA'!$I:$I,'I -PA'!$A:$A,$B33,'I -PA'!$N:$N,'II - PI Fehidro'!$D$4)</f>
        <v>0</v>
      </c>
      <c r="E33" s="32">
        <f>SUMIFS('I -PA'!$J:$J,'I -PA'!$A:$A,$B33,'I -PA'!$N:$N,'II - PI Fehidro'!$E$4)</f>
        <v>0</v>
      </c>
      <c r="F33" s="32">
        <f>SUMIFS('I -PA'!$J:$J,'I -PA'!$A:$A,$B33,'I -PA'!$N:$N,'II - PI Fehidro'!$F$4)</f>
        <v>0</v>
      </c>
      <c r="G33" s="32">
        <f>SUMIFS('I -PA'!$K:$K,'I -PA'!$A:$A,$B33,'I -PA'!$N:$N,'II - PI Fehidro'!$G$4)</f>
        <v>0</v>
      </c>
      <c r="H33" s="32">
        <f>SUMIFS('I -PA'!$K:$K,'I -PA'!$A:$A,$B33,'I -PA'!$N:$N,'II - PI Fehidro'!$H$4)</f>
        <v>0</v>
      </c>
      <c r="I33" s="32">
        <f>SUMIFS('I -PA'!$L:$L,'I -PA'!$A:$A,$B33,'I -PA'!$N:$N,'II - PI Fehidro'!$I$4)</f>
        <v>0</v>
      </c>
      <c r="J33" s="32">
        <f>SUMIFS('I -PA'!$L:$L,'I -PA'!$A:$A,$B33,'I -PA'!$N:$N,'II - PI Fehidro'!$J$4)</f>
        <v>0</v>
      </c>
      <c r="K33" s="33">
        <f t="shared" si="1"/>
        <v>0</v>
      </c>
      <c r="L33" s="33">
        <f t="shared" si="2"/>
        <v>0</v>
      </c>
      <c r="M33" s="34">
        <f t="shared" si="0"/>
        <v>0</v>
      </c>
      <c r="N33" s="134"/>
      <c r="O33" s="6"/>
    </row>
    <row r="34" spans="1:16" ht="29.1" customHeight="1" thickBot="1">
      <c r="A34" s="20" t="s">
        <v>9</v>
      </c>
      <c r="B34" s="21" t="s">
        <v>48</v>
      </c>
      <c r="C34" s="32">
        <f>SUMIFS('I -PA'!$I:$I,'I -PA'!$A:$A,$B34,'I -PA'!$N:$N,'II - PI Fehidro'!$C$4)</f>
        <v>350000</v>
      </c>
      <c r="D34" s="32">
        <f>SUMIFS('I -PA'!$I:$I,'I -PA'!$A:$A,$B34,'I -PA'!$N:$N,'II - PI Fehidro'!$D$4)</f>
        <v>0</v>
      </c>
      <c r="E34" s="32">
        <f>SUMIFS('I -PA'!$J:$J,'I -PA'!$A:$A,$B34,'I -PA'!$N:$N,'II - PI Fehidro'!$E$4)</f>
        <v>500000</v>
      </c>
      <c r="F34" s="32">
        <f>SUMIFS('I -PA'!$J:$J,'I -PA'!$A:$A,$B34,'I -PA'!$N:$N,'II - PI Fehidro'!$F$4)</f>
        <v>0</v>
      </c>
      <c r="G34" s="32">
        <f>SUMIFS('I -PA'!$K:$K,'I -PA'!$A:$A,$B34,'I -PA'!$N:$N,'II - PI Fehidro'!$G$4)</f>
        <v>400000</v>
      </c>
      <c r="H34" s="32">
        <f>SUMIFS('I -PA'!$K:$K,'I -PA'!$A:$A,$B34,'I -PA'!$N:$N,'II - PI Fehidro'!$H$4)</f>
        <v>0</v>
      </c>
      <c r="I34" s="32">
        <f>SUMIFS('I -PA'!$L:$L,'I -PA'!$A:$A,$B34,'I -PA'!$N:$N,'II - PI Fehidro'!$I$4)</f>
        <v>200000</v>
      </c>
      <c r="J34" s="32">
        <f>SUMIFS('I -PA'!$L:$L,'I -PA'!$A:$A,$B34,'I -PA'!$N:$N,'II - PI Fehidro'!$J$4)</f>
        <v>0</v>
      </c>
      <c r="K34" s="33">
        <f t="shared" si="1"/>
        <v>1450000</v>
      </c>
      <c r="L34" s="33">
        <f t="shared" si="2"/>
        <v>0</v>
      </c>
      <c r="M34" s="34">
        <f t="shared" si="0"/>
        <v>3.6476761169026851E-2</v>
      </c>
      <c r="N34" s="134">
        <f>SUM(M34:M36)</f>
        <v>8.9305173896582976E-2</v>
      </c>
      <c r="O34" s="6"/>
    </row>
    <row r="35" spans="1:16" ht="29.1" customHeight="1" thickBot="1">
      <c r="A35" s="20" t="s">
        <v>9</v>
      </c>
      <c r="B35" s="21" t="s">
        <v>49</v>
      </c>
      <c r="C35" s="32">
        <f>SUMIFS('I -PA'!$I:$I,'I -PA'!$A:$A,$B35,'I -PA'!$N:$N,'II - PI Fehidro'!$C$4)</f>
        <v>450000</v>
      </c>
      <c r="D35" s="32">
        <f>SUMIFS('I -PA'!$I:$I,'I -PA'!$A:$A,$B35,'I -PA'!$N:$N,'II - PI Fehidro'!$D$4)</f>
        <v>0</v>
      </c>
      <c r="E35" s="32">
        <f>SUMIFS('I -PA'!$J:$J,'I -PA'!$A:$A,$B35,'I -PA'!$N:$N,'II - PI Fehidro'!$E$4)</f>
        <v>300000</v>
      </c>
      <c r="F35" s="32">
        <f>SUMIFS('I -PA'!$J:$J,'I -PA'!$A:$A,$B35,'I -PA'!$N:$N,'II - PI Fehidro'!$F$4)</f>
        <v>0</v>
      </c>
      <c r="G35" s="32">
        <f>SUMIFS('I -PA'!$K:$K,'I -PA'!$A:$A,$B35,'I -PA'!$N:$N,'II - PI Fehidro'!$G$4)</f>
        <v>450000</v>
      </c>
      <c r="H35" s="32">
        <f>SUMIFS('I -PA'!$K:$K,'I -PA'!$A:$A,$B35,'I -PA'!$N:$N,'II - PI Fehidro'!$H$4)</f>
        <v>0</v>
      </c>
      <c r="I35" s="32">
        <f>SUMIFS('I -PA'!$L:$L,'I -PA'!$A:$A,$B35,'I -PA'!$N:$N,'II - PI Fehidro'!$I$4)</f>
        <v>300000</v>
      </c>
      <c r="J35" s="32">
        <f>SUMIFS('I -PA'!$L:$L,'I -PA'!$A:$A,$B35,'I -PA'!$N:$N,'II - PI Fehidro'!$J$4)</f>
        <v>0</v>
      </c>
      <c r="K35" s="33">
        <f t="shared" si="1"/>
        <v>1500000</v>
      </c>
      <c r="L35" s="33">
        <f t="shared" si="2"/>
        <v>0</v>
      </c>
      <c r="M35" s="34">
        <f t="shared" si="0"/>
        <v>3.7734580519682953E-2</v>
      </c>
      <c r="N35" s="134"/>
      <c r="O35" s="6"/>
    </row>
    <row r="36" spans="1:16" ht="29.1" customHeight="1" thickBot="1">
      <c r="A36" s="20" t="s">
        <v>9</v>
      </c>
      <c r="B36" s="21" t="s">
        <v>50</v>
      </c>
      <c r="C36" s="32">
        <f>SUMIFS('I -PA'!$I:$I,'I -PA'!$A:$A,$B36,'I -PA'!$N:$N,'II - PI Fehidro'!$C$4)</f>
        <v>0</v>
      </c>
      <c r="D36" s="32">
        <f>SUMIFS('I -PA'!$I:$I,'I -PA'!$A:$A,$B36,'I -PA'!$N:$N,'II - PI Fehidro'!$D$4)</f>
        <v>150000</v>
      </c>
      <c r="E36" s="32">
        <f>SUMIFS('I -PA'!$J:$J,'I -PA'!$A:$A,$B36,'I -PA'!$N:$N,'II - PI Fehidro'!$E$4)</f>
        <v>0</v>
      </c>
      <c r="F36" s="32">
        <f>SUMIFS('I -PA'!$J:$J,'I -PA'!$A:$A,$B36,'I -PA'!$N:$N,'II - PI Fehidro'!$F$4)</f>
        <v>150000</v>
      </c>
      <c r="G36" s="32">
        <f>SUMIFS('I -PA'!$K:$K,'I -PA'!$A:$A,$B36,'I -PA'!$N:$N,'II - PI Fehidro'!$G$4)</f>
        <v>0</v>
      </c>
      <c r="H36" s="32">
        <f>SUMIFS('I -PA'!$K:$K,'I -PA'!$A:$A,$B36,'I -PA'!$N:$N,'II - PI Fehidro'!$H$4)</f>
        <v>150000</v>
      </c>
      <c r="I36" s="32">
        <f>SUMIFS('I -PA'!$L:$L,'I -PA'!$A:$A,$B36,'I -PA'!$N:$N,'II - PI Fehidro'!$I$4)</f>
        <v>0</v>
      </c>
      <c r="J36" s="32">
        <f>SUMIFS('I -PA'!$L:$L,'I -PA'!$A:$A,$B36,'I -PA'!$N:$N,'II - PI Fehidro'!$J$4)</f>
        <v>150000</v>
      </c>
      <c r="K36" s="33">
        <f>C36+E36+G36+I36</f>
        <v>0</v>
      </c>
      <c r="L36" s="33">
        <f>D36+F36+H36+J36</f>
        <v>600000</v>
      </c>
      <c r="M36" s="34">
        <f t="shared" si="0"/>
        <v>1.5093832207873182E-2</v>
      </c>
      <c r="N36" s="134"/>
      <c r="O36" s="6"/>
      <c r="P36" s="22"/>
    </row>
    <row r="37" spans="1:16" ht="34.9" customHeight="1" thickBot="1">
      <c r="A37" s="23" t="s">
        <v>78</v>
      </c>
      <c r="B37" s="23"/>
      <c r="C37" s="35">
        <f>SUM(C5:C36)</f>
        <v>1400000</v>
      </c>
      <c r="D37" s="35">
        <f>SUM(D5:D36)</f>
        <v>10500000</v>
      </c>
      <c r="E37" s="35">
        <f t="shared" ref="E37:K37" si="4">SUM(E5:E36)</f>
        <v>1800000</v>
      </c>
      <c r="F37" s="35">
        <f t="shared" si="4"/>
        <v>7459921.1799999997</v>
      </c>
      <c r="G37" s="35">
        <f>SUM(G5:G36)</f>
        <v>1450000</v>
      </c>
      <c r="H37" s="35">
        <f t="shared" si="4"/>
        <v>7833560.3900000006</v>
      </c>
      <c r="I37" s="35">
        <f t="shared" si="4"/>
        <v>750000</v>
      </c>
      <c r="J37" s="35">
        <f>SUM(J5:J36)</f>
        <v>8557854.7200000007</v>
      </c>
      <c r="K37" s="35">
        <f t="shared" si="4"/>
        <v>5400000</v>
      </c>
      <c r="L37" s="35">
        <f>SUM(L5:L36)</f>
        <v>34351336.289999999</v>
      </c>
      <c r="M37" s="36"/>
      <c r="N37" s="37"/>
      <c r="O37" s="6"/>
    </row>
    <row r="38" spans="1:16" ht="34.9" customHeight="1" thickBot="1">
      <c r="A38" s="23" t="s">
        <v>79</v>
      </c>
      <c r="B38" s="23"/>
      <c r="C38" s="38"/>
      <c r="D38" s="38"/>
      <c r="E38" s="38"/>
      <c r="F38" s="38"/>
      <c r="G38" s="38"/>
      <c r="H38" s="38"/>
      <c r="I38" s="38"/>
      <c r="J38" s="38"/>
      <c r="K38" s="38">
        <f>SUM(K37,L37)</f>
        <v>39751336.289999999</v>
      </c>
      <c r="L38" s="38"/>
      <c r="M38" s="38"/>
      <c r="N38" s="38"/>
      <c r="O38" s="6"/>
    </row>
    <row r="39" spans="1:16" ht="25.15" customHeight="1">
      <c r="A39" s="24"/>
      <c r="B39" s="25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6"/>
      <c r="N39" s="27"/>
    </row>
    <row r="40" spans="1:16" ht="25.15" customHeight="1">
      <c r="A40" s="28"/>
      <c r="B40" s="28"/>
      <c r="C40" s="28"/>
      <c r="D40" s="28"/>
      <c r="E40" s="28"/>
      <c r="F40" s="28"/>
      <c r="G40" s="28"/>
      <c r="H40" s="29"/>
      <c r="M40" s="30"/>
    </row>
    <row r="41" spans="1:16" ht="25.15" customHeight="1">
      <c r="G41" s="4"/>
      <c r="H41" s="4"/>
      <c r="I41" s="4"/>
    </row>
    <row r="42" spans="1:16" ht="25.15" customHeight="1">
      <c r="G42" s="4"/>
    </row>
    <row r="43" spans="1:16" ht="34.9" customHeight="1">
      <c r="G43" s="4"/>
      <c r="K43" s="62"/>
    </row>
    <row r="44" spans="1:16" ht="34.9" customHeight="1">
      <c r="N44" s="62"/>
    </row>
    <row r="45" spans="1:16" ht="34.9" customHeight="1"/>
    <row r="46" spans="1:16" ht="34.9" customHeight="1"/>
  </sheetData>
  <mergeCells count="8">
    <mergeCell ref="N5:N11"/>
    <mergeCell ref="N31:N33"/>
    <mergeCell ref="N34:N36"/>
    <mergeCell ref="N12:N17"/>
    <mergeCell ref="N18:N22"/>
    <mergeCell ref="N23:N24"/>
    <mergeCell ref="N25:N27"/>
    <mergeCell ref="N28:N30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2"/>
  <sheetViews>
    <sheetView zoomScale="75" zoomScaleNormal="75" workbookViewId="0">
      <pane ySplit="4" topLeftCell="A5" activePane="bottomLeft" state="frozen"/>
      <selection pane="bottomLeft" activeCell="Q13" sqref="Q13"/>
    </sheetView>
  </sheetViews>
  <sheetFormatPr defaultColWidth="8.85546875" defaultRowHeight="25.15" customHeight="1"/>
  <cols>
    <col min="1" max="1" width="10.7109375" style="3" customWidth="1"/>
    <col min="2" max="2" width="24" style="49" bestFit="1" customWidth="1"/>
    <col min="3" max="12" width="18.7109375" style="2" customWidth="1"/>
    <col min="13" max="13" width="18.7109375" style="47" customWidth="1"/>
    <col min="14" max="14" width="21.28515625" style="31" customWidth="1"/>
    <col min="15" max="16384" width="8.85546875" style="2"/>
  </cols>
  <sheetData>
    <row r="1" spans="1:15" ht="25.15" customHeight="1" thickBot="1">
      <c r="A1" s="5" t="s">
        <v>101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1:15" ht="25.15" customHeight="1" thickBot="1">
      <c r="A2" s="39"/>
      <c r="B2" s="7"/>
      <c r="C2" s="9" t="s">
        <v>54</v>
      </c>
      <c r="D2" s="9"/>
      <c r="E2" s="9"/>
      <c r="F2" s="9"/>
      <c r="G2" s="9"/>
      <c r="H2" s="9"/>
      <c r="I2" s="9"/>
      <c r="J2" s="9"/>
      <c r="K2" s="7"/>
      <c r="L2" s="7"/>
      <c r="M2" s="137" t="s">
        <v>17</v>
      </c>
      <c r="N2" s="138" t="s">
        <v>18</v>
      </c>
      <c r="O2" s="6"/>
    </row>
    <row r="3" spans="1:15" ht="42.75" customHeight="1" thickBot="1">
      <c r="A3" s="12" t="s">
        <v>10</v>
      </c>
      <c r="B3" s="12" t="s">
        <v>11</v>
      </c>
      <c r="C3" s="13">
        <v>2020</v>
      </c>
      <c r="D3" s="13">
        <v>2020</v>
      </c>
      <c r="E3" s="14">
        <v>2021</v>
      </c>
      <c r="F3" s="14">
        <v>2021</v>
      </c>
      <c r="G3" s="15">
        <v>2022</v>
      </c>
      <c r="H3" s="15">
        <v>2022</v>
      </c>
      <c r="I3" s="16">
        <v>2023</v>
      </c>
      <c r="J3" s="16">
        <v>2023</v>
      </c>
      <c r="K3" s="11" t="s">
        <v>55</v>
      </c>
      <c r="L3" s="12" t="s">
        <v>56</v>
      </c>
      <c r="M3" s="137"/>
      <c r="N3" s="138"/>
      <c r="O3" s="6"/>
    </row>
    <row r="4" spans="1:15" ht="31.15" customHeight="1" thickBot="1">
      <c r="A4" s="18"/>
      <c r="B4" s="18"/>
      <c r="C4" s="40" t="s">
        <v>0</v>
      </c>
      <c r="D4" s="41" t="s">
        <v>1</v>
      </c>
      <c r="E4" s="40" t="s">
        <v>0</v>
      </c>
      <c r="F4" s="41" t="s">
        <v>1</v>
      </c>
      <c r="G4" s="40" t="s">
        <v>0</v>
      </c>
      <c r="H4" s="41" t="s">
        <v>1</v>
      </c>
      <c r="I4" s="40" t="s">
        <v>0</v>
      </c>
      <c r="J4" s="41" t="s">
        <v>1</v>
      </c>
      <c r="K4" s="18"/>
      <c r="L4" s="18"/>
      <c r="M4" s="137"/>
      <c r="N4" s="138"/>
      <c r="O4" s="6"/>
    </row>
    <row r="5" spans="1:15" ht="30" customHeight="1" thickBot="1">
      <c r="A5" s="42" t="s">
        <v>2</v>
      </c>
      <c r="B5" s="21" t="s">
        <v>20</v>
      </c>
      <c r="C5" s="50">
        <f>'II - PI Fehidro'!C5+'II - PI Fehidro'!D5</f>
        <v>0</v>
      </c>
      <c r="D5" s="50">
        <f>SUMIFS('I -PA'!$I:$I,'I -PA'!$A:$A,$B5,'I -PA'!$N:$N,Operacional!$F$3)</f>
        <v>0</v>
      </c>
      <c r="E5" s="50">
        <f>'II - PI Fehidro'!E5+'II - PI Fehidro'!F5</f>
        <v>250000</v>
      </c>
      <c r="F5" s="50">
        <f>SUMIFS('I -PA'!$J:$J,'I -PA'!$A:$A,$B5,'I -PA'!$N:$N,Operacional!$F$3)</f>
        <v>0</v>
      </c>
      <c r="G5" s="51">
        <f>'II - PI Fehidro'!G5+'II - PI Fehidro'!H5</f>
        <v>0</v>
      </c>
      <c r="H5" s="50">
        <f>SUMIFS('I -PA'!$K:$K,'I -PA'!$A:$A,$B5,'I -PA'!$N:$N,Operacional!$F$3)</f>
        <v>0</v>
      </c>
      <c r="I5" s="51">
        <f>'II - PI Fehidro'!I5+'II - PI Fehidro'!J5</f>
        <v>250000</v>
      </c>
      <c r="J5" s="50">
        <f>SUMIFS('I -PA'!$L:$L,'I -PA'!$A:$A,$B5,'I -PA'!$N:$N,Operacional!$F$3)</f>
        <v>0</v>
      </c>
      <c r="K5" s="51">
        <f>C5+E5+G5+I5</f>
        <v>500000</v>
      </c>
      <c r="L5" s="51">
        <f>D5+F5+H5+J5</f>
        <v>0</v>
      </c>
      <c r="M5" s="52">
        <f t="shared" ref="M5:M35" si="0">IFERROR(SUM($K5,$L5)/$K$38,"")</f>
        <v>1.2578193506560984E-2</v>
      </c>
      <c r="N5" s="139">
        <f>IFERROR(SUM(M5:M11),"")</f>
        <v>0.19747763805300744</v>
      </c>
      <c r="O5" s="6"/>
    </row>
    <row r="6" spans="1:15" ht="30" customHeight="1" thickBot="1">
      <c r="A6" s="42" t="s">
        <v>2</v>
      </c>
      <c r="B6" s="21" t="s">
        <v>21</v>
      </c>
      <c r="C6" s="50">
        <f>'II - PI Fehidro'!C6+'II - PI Fehidro'!D6</f>
        <v>1700000</v>
      </c>
      <c r="D6" s="50">
        <f>SUMIFS('I -PA'!$I:$I,'I -PA'!$A:$A,$B6,'I -PA'!$N:$N,Operacional!$F$3)</f>
        <v>0</v>
      </c>
      <c r="E6" s="50">
        <f>'II - PI Fehidro'!E6+'II - PI Fehidro'!F6</f>
        <v>1850000</v>
      </c>
      <c r="F6" s="50">
        <f>SUMIFS('I -PA'!$J:$J,'I -PA'!$A:$A,$B6,'I -PA'!$N:$N,Operacional!$F$3)</f>
        <v>0</v>
      </c>
      <c r="G6" s="51">
        <f>'II - PI Fehidro'!G6+'II - PI Fehidro'!H6</f>
        <v>800000</v>
      </c>
      <c r="H6" s="50">
        <f>SUMIFS('I -PA'!$K:$K,'I -PA'!$A:$A,$B6,'I -PA'!$N:$N,Operacional!$F$3)</f>
        <v>0</v>
      </c>
      <c r="I6" s="51">
        <f>'II - PI Fehidro'!I6+'II - PI Fehidro'!J6</f>
        <v>200000</v>
      </c>
      <c r="J6" s="50">
        <f>SUMIFS('I -PA'!$L:$L,'I -PA'!$A:$A,$B6,'I -PA'!$N:$N,Operacional!$F$3)</f>
        <v>0</v>
      </c>
      <c r="K6" s="51">
        <f t="shared" ref="K6:K36" si="1">C6+E6+G6+I6</f>
        <v>4550000</v>
      </c>
      <c r="L6" s="51">
        <f t="shared" ref="L6:L36" si="2">D6+F6+H6+J6</f>
        <v>0</v>
      </c>
      <c r="M6" s="52">
        <f t="shared" si="0"/>
        <v>0.11446156090970495</v>
      </c>
      <c r="N6" s="139"/>
      <c r="O6" s="6"/>
    </row>
    <row r="7" spans="1:15" ht="30" customHeight="1" thickBot="1">
      <c r="A7" s="42" t="s">
        <v>2</v>
      </c>
      <c r="B7" s="21" t="s">
        <v>22</v>
      </c>
      <c r="C7" s="50">
        <f>'II - PI Fehidro'!C7+'II - PI Fehidro'!D7</f>
        <v>0</v>
      </c>
      <c r="D7" s="50">
        <f>SUMIFS('I -PA'!$I:$I,'I -PA'!$A:$A,$B7,'I -PA'!$N:$N,Operacional!$F$3)</f>
        <v>0</v>
      </c>
      <c r="E7" s="50">
        <f>'II - PI Fehidro'!E7+'II - PI Fehidro'!F7</f>
        <v>0</v>
      </c>
      <c r="F7" s="50">
        <f>SUMIFS('I -PA'!$J:$J,'I -PA'!$A:$A,$B7,'I -PA'!$N:$N,Operacional!$F$3)</f>
        <v>0</v>
      </c>
      <c r="G7" s="51">
        <f>'II - PI Fehidro'!G7+'II - PI Fehidro'!H7</f>
        <v>0</v>
      </c>
      <c r="H7" s="50">
        <f>SUMIFS('I -PA'!$K:$K,'I -PA'!$A:$A,$B7,'I -PA'!$N:$N,Operacional!$F$3)</f>
        <v>0</v>
      </c>
      <c r="I7" s="51">
        <f>'II - PI Fehidro'!I7+'II - PI Fehidro'!J7</f>
        <v>0</v>
      </c>
      <c r="J7" s="50">
        <f>SUMIFS('I -PA'!$L:$L,'I -PA'!$A:$A,$B7,'I -PA'!$N:$N,Operacional!$F$3)</f>
        <v>0</v>
      </c>
      <c r="K7" s="51">
        <f t="shared" si="1"/>
        <v>0</v>
      </c>
      <c r="L7" s="51">
        <f t="shared" si="2"/>
        <v>0</v>
      </c>
      <c r="M7" s="52">
        <f t="shared" si="0"/>
        <v>0</v>
      </c>
      <c r="N7" s="139"/>
      <c r="O7" s="6"/>
    </row>
    <row r="8" spans="1:15" ht="30" customHeight="1" thickBot="1">
      <c r="A8" s="42" t="s">
        <v>2</v>
      </c>
      <c r="B8" s="21" t="s">
        <v>23</v>
      </c>
      <c r="C8" s="50">
        <f>'II - PI Fehidro'!C8+'II - PI Fehidro'!D8</f>
        <v>600000</v>
      </c>
      <c r="D8" s="50">
        <f>SUMIFS('I -PA'!$I:$I,'I -PA'!$A:$A,$B8,'I -PA'!$N:$N,Operacional!$F$3)</f>
        <v>0</v>
      </c>
      <c r="E8" s="50">
        <f>'II - PI Fehidro'!E8+'II - PI Fehidro'!F8</f>
        <v>400000</v>
      </c>
      <c r="F8" s="50">
        <f>SUMIFS('I -PA'!$J:$J,'I -PA'!$A:$A,$B8,'I -PA'!$N:$N,Operacional!$F$3)</f>
        <v>0</v>
      </c>
      <c r="G8" s="51">
        <f>'II - PI Fehidro'!G8+'II - PI Fehidro'!H8</f>
        <v>600000</v>
      </c>
      <c r="H8" s="50">
        <f>SUMIFS('I -PA'!$K:$K,'I -PA'!$A:$A,$B8,'I -PA'!$N:$N,Operacional!$F$3)</f>
        <v>0</v>
      </c>
      <c r="I8" s="51">
        <f>'II - PI Fehidro'!I8+'II - PI Fehidro'!J8</f>
        <v>0</v>
      </c>
      <c r="J8" s="50">
        <f>SUMIFS('I -PA'!$L:$L,'I -PA'!$A:$A,$B8,'I -PA'!$N:$N,Operacional!$F$3)</f>
        <v>0</v>
      </c>
      <c r="K8" s="51">
        <f t="shared" si="1"/>
        <v>1600000</v>
      </c>
      <c r="L8" s="51">
        <f t="shared" si="2"/>
        <v>0</v>
      </c>
      <c r="M8" s="52">
        <f t="shared" si="0"/>
        <v>4.025021922099515E-2</v>
      </c>
      <c r="N8" s="139"/>
      <c r="O8" s="6"/>
    </row>
    <row r="9" spans="1:15" ht="30" customHeight="1" thickBot="1">
      <c r="A9" s="42" t="s">
        <v>2</v>
      </c>
      <c r="B9" s="21" t="s">
        <v>24</v>
      </c>
      <c r="C9" s="50">
        <f>'II - PI Fehidro'!C9+'II - PI Fehidro'!D9</f>
        <v>600000</v>
      </c>
      <c r="D9" s="50">
        <f>SUMIFS('I -PA'!$I:$I,'I -PA'!$A:$A,$B9,'I -PA'!$N:$N,Operacional!$F$3)</f>
        <v>0</v>
      </c>
      <c r="E9" s="50">
        <f>'II - PI Fehidro'!E9+'II - PI Fehidro'!F9</f>
        <v>0</v>
      </c>
      <c r="F9" s="50">
        <f>SUMIFS('I -PA'!$J:$J,'I -PA'!$A:$A,$B9,'I -PA'!$N:$N,Operacional!$F$3)</f>
        <v>0</v>
      </c>
      <c r="G9" s="51">
        <f>'II - PI Fehidro'!G9+'II - PI Fehidro'!H9</f>
        <v>200000</v>
      </c>
      <c r="H9" s="50">
        <f>SUMIFS('I -PA'!$K:$K,'I -PA'!$A:$A,$B9,'I -PA'!$N:$N,Operacional!$F$3)</f>
        <v>0</v>
      </c>
      <c r="I9" s="51">
        <f>'II - PI Fehidro'!I9+'II - PI Fehidro'!J9</f>
        <v>0</v>
      </c>
      <c r="J9" s="50">
        <f>SUMIFS('I -PA'!$L:$L,'I -PA'!$A:$A,$B9,'I -PA'!$N:$N,Operacional!$F$3)</f>
        <v>0</v>
      </c>
      <c r="K9" s="51">
        <f t="shared" si="1"/>
        <v>800000</v>
      </c>
      <c r="L9" s="51">
        <f t="shared" si="2"/>
        <v>0</v>
      </c>
      <c r="M9" s="52">
        <f t="shared" si="0"/>
        <v>2.0125109610497575E-2</v>
      </c>
      <c r="N9" s="139"/>
      <c r="O9" s="6"/>
    </row>
    <row r="10" spans="1:15" ht="30" customHeight="1" thickBot="1">
      <c r="A10" s="42" t="s">
        <v>2</v>
      </c>
      <c r="B10" s="21" t="s">
        <v>25</v>
      </c>
      <c r="C10" s="50">
        <f>'II - PI Fehidro'!C10+'II - PI Fehidro'!D10</f>
        <v>0</v>
      </c>
      <c r="D10" s="50">
        <f>SUMIFS('I -PA'!$I:$I,'I -PA'!$A:$A,$B10,'I -PA'!$N:$N,Operacional!$F$3)</f>
        <v>0</v>
      </c>
      <c r="E10" s="50">
        <f>'II - PI Fehidro'!E10+'II - PI Fehidro'!F10</f>
        <v>0</v>
      </c>
      <c r="F10" s="50">
        <f>SUMIFS('I -PA'!$J:$J,'I -PA'!$A:$A,$B10,'I -PA'!$N:$N,Operacional!$F$3)</f>
        <v>0</v>
      </c>
      <c r="G10" s="51">
        <f>'II - PI Fehidro'!G10+'II - PI Fehidro'!H10</f>
        <v>0</v>
      </c>
      <c r="H10" s="50">
        <f>SUMIFS('I -PA'!$K:$K,'I -PA'!$A:$A,$B10,'I -PA'!$N:$N,Operacional!$F$3)</f>
        <v>0</v>
      </c>
      <c r="I10" s="51">
        <f>'II - PI Fehidro'!I10+'II - PI Fehidro'!J10</f>
        <v>0</v>
      </c>
      <c r="J10" s="50">
        <f>SUMIFS('I -PA'!$L:$L,'I -PA'!$A:$A,$B10,'I -PA'!$N:$N,Operacional!$F$3)</f>
        <v>0</v>
      </c>
      <c r="K10" s="51">
        <f t="shared" si="1"/>
        <v>0</v>
      </c>
      <c r="L10" s="51">
        <f t="shared" si="2"/>
        <v>0</v>
      </c>
      <c r="M10" s="52">
        <f t="shared" si="0"/>
        <v>0</v>
      </c>
      <c r="N10" s="139"/>
      <c r="O10" s="6"/>
    </row>
    <row r="11" spans="1:15" ht="30" customHeight="1" thickBot="1">
      <c r="A11" s="42" t="s">
        <v>2</v>
      </c>
      <c r="B11" s="21" t="s">
        <v>26</v>
      </c>
      <c r="C11" s="50">
        <f>'II - PI Fehidro'!C11+'II - PI Fehidro'!D11</f>
        <v>0</v>
      </c>
      <c r="D11" s="50">
        <f>SUMIFS('I -PA'!$I:$I,'I -PA'!$A:$A,$B11,'I -PA'!$N:$N,Operacional!$F$3)</f>
        <v>0</v>
      </c>
      <c r="E11" s="50">
        <f>'II - PI Fehidro'!E11+'II - PI Fehidro'!F11</f>
        <v>400000</v>
      </c>
      <c r="F11" s="50">
        <f>SUMIFS('I -PA'!$J:$J,'I -PA'!$A:$A,$B11,'I -PA'!$N:$N,Operacional!$F$3)</f>
        <v>0</v>
      </c>
      <c r="G11" s="51">
        <f>'II - PI Fehidro'!G11+'II - PI Fehidro'!H11</f>
        <v>0</v>
      </c>
      <c r="H11" s="50">
        <f>SUMIFS('I -PA'!$K:$K,'I -PA'!$A:$A,$B11,'I -PA'!$N:$N,Operacional!$F$3)</f>
        <v>0</v>
      </c>
      <c r="I11" s="51">
        <f>'II - PI Fehidro'!I11+'II - PI Fehidro'!J11</f>
        <v>0</v>
      </c>
      <c r="J11" s="50">
        <f>SUMIFS('I -PA'!$L:$L,'I -PA'!$A:$A,$B11,'I -PA'!$N:$N,Operacional!$F$3)</f>
        <v>0</v>
      </c>
      <c r="K11" s="51">
        <f t="shared" si="1"/>
        <v>400000</v>
      </c>
      <c r="L11" s="51">
        <f t="shared" si="2"/>
        <v>0</v>
      </c>
      <c r="M11" s="52">
        <f t="shared" si="0"/>
        <v>1.0062554805248787E-2</v>
      </c>
      <c r="N11" s="139"/>
      <c r="O11" s="6"/>
    </row>
    <row r="12" spans="1:15" ht="30" customHeight="1" thickBot="1">
      <c r="A12" s="42" t="s">
        <v>3</v>
      </c>
      <c r="B12" s="21" t="s">
        <v>27</v>
      </c>
      <c r="C12" s="50">
        <f>'II - PI Fehidro'!C12+'II - PI Fehidro'!D12</f>
        <v>0</v>
      </c>
      <c r="D12" s="50">
        <f>SUMIFS('I -PA'!$I:$I,'I -PA'!$A:$A,$B12,'I -PA'!$N:$N,Operacional!$F$3)</f>
        <v>0</v>
      </c>
      <c r="E12" s="50">
        <f>'II - PI Fehidro'!E12+'II - PI Fehidro'!F12</f>
        <v>0</v>
      </c>
      <c r="F12" s="50">
        <f>SUMIFS('I -PA'!$J:$J,'I -PA'!$A:$A,$B12,'I -PA'!$N:$N,Operacional!$F$3)</f>
        <v>0</v>
      </c>
      <c r="G12" s="51">
        <f>'II - PI Fehidro'!G12+'II - PI Fehidro'!H12</f>
        <v>500000</v>
      </c>
      <c r="H12" s="50">
        <f>SUMIFS('I -PA'!$K:$K,'I -PA'!$A:$A,$B12,'I -PA'!$N:$N,Operacional!$F$3)</f>
        <v>0</v>
      </c>
      <c r="I12" s="51">
        <f>'II - PI Fehidro'!I12+'II - PI Fehidro'!J12</f>
        <v>0</v>
      </c>
      <c r="J12" s="50">
        <f>SUMIFS('I -PA'!$L:$L,'I -PA'!$A:$A,$B12,'I -PA'!$N:$N,Operacional!$F$3)</f>
        <v>0</v>
      </c>
      <c r="K12" s="51">
        <f t="shared" si="1"/>
        <v>500000</v>
      </c>
      <c r="L12" s="51">
        <f t="shared" si="2"/>
        <v>0</v>
      </c>
      <c r="M12" s="52">
        <f t="shared" si="0"/>
        <v>1.2578193506560984E-2</v>
      </c>
      <c r="N12" s="139">
        <f>IFERROR(SUM(M12:M16),"")</f>
        <v>1.635165155852928E-2</v>
      </c>
      <c r="O12" s="6"/>
    </row>
    <row r="13" spans="1:15" ht="30" customHeight="1" thickBot="1">
      <c r="A13" s="42" t="s">
        <v>3</v>
      </c>
      <c r="B13" s="21" t="s">
        <v>28</v>
      </c>
      <c r="C13" s="50">
        <f>'II - PI Fehidro'!C13+'II - PI Fehidro'!D13</f>
        <v>0</v>
      </c>
      <c r="D13" s="50">
        <f>SUMIFS('I -PA'!$I:$I,'I -PA'!$A:$A,$B13,'I -PA'!$N:$N,Operacional!$F$3)</f>
        <v>0</v>
      </c>
      <c r="E13" s="50">
        <f>'II - PI Fehidro'!E13+'II - PI Fehidro'!F13</f>
        <v>150000</v>
      </c>
      <c r="F13" s="50">
        <f>SUMIFS('I -PA'!$J:$J,'I -PA'!$A:$A,$B13,'I -PA'!$N:$N,Operacional!$F$3)</f>
        <v>0</v>
      </c>
      <c r="G13" s="51">
        <f>'II - PI Fehidro'!G13+'II - PI Fehidro'!H13</f>
        <v>0</v>
      </c>
      <c r="H13" s="50">
        <f>SUMIFS('I -PA'!$K:$K,'I -PA'!$A:$A,$B13,'I -PA'!$N:$N,Operacional!$F$3)</f>
        <v>0</v>
      </c>
      <c r="I13" s="51">
        <f>'II - PI Fehidro'!I13+'II - PI Fehidro'!J13</f>
        <v>0</v>
      </c>
      <c r="J13" s="50">
        <f>SUMIFS('I -PA'!$L:$L,'I -PA'!$A:$A,$B13,'I -PA'!$N:$N,Operacional!$F$3)</f>
        <v>0</v>
      </c>
      <c r="K13" s="51">
        <f t="shared" si="1"/>
        <v>150000</v>
      </c>
      <c r="L13" s="51">
        <f t="shared" si="2"/>
        <v>0</v>
      </c>
      <c r="M13" s="52">
        <f t="shared" si="0"/>
        <v>3.7734580519682955E-3</v>
      </c>
      <c r="N13" s="139"/>
      <c r="O13" s="6"/>
    </row>
    <row r="14" spans="1:15" ht="30" customHeight="1" thickBot="1">
      <c r="A14" s="42" t="s">
        <v>3</v>
      </c>
      <c r="B14" s="21" t="s">
        <v>29</v>
      </c>
      <c r="C14" s="50">
        <f>'II - PI Fehidro'!C14+'II - PI Fehidro'!D14</f>
        <v>0</v>
      </c>
      <c r="D14" s="50">
        <f>SUMIFS('I -PA'!$I:$I,'I -PA'!$A:$A,$B14,'I -PA'!$N:$N,Operacional!$F$3)</f>
        <v>0</v>
      </c>
      <c r="E14" s="50">
        <f>'II - PI Fehidro'!E14+'II - PI Fehidro'!F14</f>
        <v>0</v>
      </c>
      <c r="F14" s="50">
        <f>SUMIFS('I -PA'!$J:$J,'I -PA'!$A:$A,$B14,'I -PA'!$N:$N,Operacional!$F$3)</f>
        <v>0</v>
      </c>
      <c r="G14" s="51">
        <f>'II - PI Fehidro'!G14+'II - PI Fehidro'!H14</f>
        <v>0</v>
      </c>
      <c r="H14" s="50">
        <f>SUMIFS('I -PA'!$K:$K,'I -PA'!$A:$A,$B14,'I -PA'!$N:$N,Operacional!$F$3)</f>
        <v>0</v>
      </c>
      <c r="I14" s="51">
        <f>'II - PI Fehidro'!I14+'II - PI Fehidro'!J14</f>
        <v>0</v>
      </c>
      <c r="J14" s="50">
        <f>SUMIFS('I -PA'!$L:$L,'I -PA'!$A:$A,$B14,'I -PA'!$N:$N,Operacional!$F$3)</f>
        <v>0</v>
      </c>
      <c r="K14" s="51">
        <f t="shared" si="1"/>
        <v>0</v>
      </c>
      <c r="L14" s="51">
        <f t="shared" si="2"/>
        <v>0</v>
      </c>
      <c r="M14" s="52">
        <f t="shared" si="0"/>
        <v>0</v>
      </c>
      <c r="N14" s="139"/>
      <c r="O14" s="6"/>
    </row>
    <row r="15" spans="1:15" ht="30" customHeight="1" thickBot="1">
      <c r="A15" s="42" t="s">
        <v>3</v>
      </c>
      <c r="B15" s="21" t="s">
        <v>30</v>
      </c>
      <c r="C15" s="50">
        <f>'II - PI Fehidro'!C15+'II - PI Fehidro'!D15</f>
        <v>0</v>
      </c>
      <c r="D15" s="50">
        <f>SUMIFS('I -PA'!$I:$I,'I -PA'!$A:$A,$B15,'I -PA'!$N:$N,Operacional!$F$3)</f>
        <v>0</v>
      </c>
      <c r="E15" s="50">
        <f>'II - PI Fehidro'!E15+'II - PI Fehidro'!F15</f>
        <v>0</v>
      </c>
      <c r="F15" s="50">
        <f>SUMIFS('I -PA'!$J:$J,'I -PA'!$A:$A,$B15,'I -PA'!$N:$N,Operacional!$F$3)</f>
        <v>0</v>
      </c>
      <c r="G15" s="51">
        <f>'II - PI Fehidro'!G15+'II - PI Fehidro'!H15</f>
        <v>0</v>
      </c>
      <c r="H15" s="50">
        <f>SUMIFS('I -PA'!$K:$K,'I -PA'!$A:$A,$B15,'I -PA'!$N:$N,Operacional!$F$3)</f>
        <v>0</v>
      </c>
      <c r="I15" s="51">
        <f>'II - PI Fehidro'!I15+'II - PI Fehidro'!J15</f>
        <v>0</v>
      </c>
      <c r="J15" s="50">
        <f>SUMIFS('I -PA'!$L:$L,'I -PA'!$A:$A,$B15,'I -PA'!$N:$N,Operacional!$F$3)</f>
        <v>0</v>
      </c>
      <c r="K15" s="51">
        <f t="shared" si="1"/>
        <v>0</v>
      </c>
      <c r="L15" s="51">
        <f t="shared" si="2"/>
        <v>0</v>
      </c>
      <c r="M15" s="52">
        <f t="shared" si="0"/>
        <v>0</v>
      </c>
      <c r="N15" s="139"/>
      <c r="O15" s="6"/>
    </row>
    <row r="16" spans="1:15" ht="30" customHeight="1" thickBot="1">
      <c r="A16" s="42" t="s">
        <v>3</v>
      </c>
      <c r="B16" s="21" t="s">
        <v>31</v>
      </c>
      <c r="C16" s="50">
        <f>'II - PI Fehidro'!C16+'II - PI Fehidro'!D16</f>
        <v>0</v>
      </c>
      <c r="D16" s="50">
        <f>SUMIFS('I -PA'!$I:$I,'I -PA'!$A:$A,$B16,'I -PA'!$N:$N,Operacional!$F$3)</f>
        <v>0</v>
      </c>
      <c r="E16" s="50">
        <f>'II - PI Fehidro'!E16+'II - PI Fehidro'!F16</f>
        <v>0</v>
      </c>
      <c r="F16" s="50">
        <f>SUMIFS('I -PA'!$J:$J,'I -PA'!$A:$A,$B16,'I -PA'!$N:$N,Operacional!$F$3)</f>
        <v>0</v>
      </c>
      <c r="G16" s="51">
        <f>'II - PI Fehidro'!G16+'II - PI Fehidro'!H16</f>
        <v>0</v>
      </c>
      <c r="H16" s="50">
        <f>SUMIFS('I -PA'!$K:$K,'I -PA'!$A:$A,$B16,'I -PA'!$N:$N,Operacional!$F$3)</f>
        <v>0</v>
      </c>
      <c r="I16" s="51">
        <f>'II - PI Fehidro'!I16+'II - PI Fehidro'!J16</f>
        <v>0</v>
      </c>
      <c r="J16" s="50">
        <f>SUMIFS('I -PA'!$L:$L,'I -PA'!$A:$A,$B16,'I -PA'!$N:$N,Operacional!$F$3)</f>
        <v>0</v>
      </c>
      <c r="K16" s="51">
        <f t="shared" si="1"/>
        <v>0</v>
      </c>
      <c r="L16" s="51">
        <f t="shared" si="2"/>
        <v>0</v>
      </c>
      <c r="M16" s="52">
        <f t="shared" si="0"/>
        <v>0</v>
      </c>
      <c r="N16" s="139"/>
      <c r="O16" s="6"/>
    </row>
    <row r="17" spans="1:15" ht="30" customHeight="1" thickBot="1">
      <c r="A17" s="42" t="s">
        <v>3</v>
      </c>
      <c r="B17" s="21" t="s">
        <v>32</v>
      </c>
      <c r="C17" s="50">
        <f>'II - PI Fehidro'!C17+'II - PI Fehidro'!D17</f>
        <v>0</v>
      </c>
      <c r="D17" s="50">
        <f>SUMIFS('I -PA'!$I:$I,'I -PA'!$A:$A,$B17,'I -PA'!$N:$N,Operacional!$F$3)</f>
        <v>0</v>
      </c>
      <c r="E17" s="50">
        <f>'II - PI Fehidro'!E17+'II - PI Fehidro'!F17</f>
        <v>0</v>
      </c>
      <c r="F17" s="50">
        <f>SUMIFS('I -PA'!$J:$J,'I -PA'!$A:$A,$B17,'I -PA'!$N:$N,Operacional!$F$3)</f>
        <v>0</v>
      </c>
      <c r="G17" s="51">
        <f>'II - PI Fehidro'!G17+'II - PI Fehidro'!H17</f>
        <v>0</v>
      </c>
      <c r="H17" s="50">
        <f>SUMIFS('I -PA'!$K:$K,'I -PA'!$A:$A,$B17,'I -PA'!$N:$N,Operacional!$F$3)</f>
        <v>0</v>
      </c>
      <c r="I17" s="51">
        <f>'II - PI Fehidro'!I17+'II - PI Fehidro'!J17</f>
        <v>0</v>
      </c>
      <c r="J17" s="50">
        <f>SUMIFS('I -PA'!$L:$L,'I -PA'!$A:$A,$B17,'I -PA'!$N:$N,Operacional!$F$3)</f>
        <v>0</v>
      </c>
      <c r="K17" s="51">
        <f t="shared" si="1"/>
        <v>0</v>
      </c>
      <c r="L17" s="51">
        <f t="shared" si="2"/>
        <v>0</v>
      </c>
      <c r="M17" s="52">
        <f t="shared" si="0"/>
        <v>0</v>
      </c>
      <c r="N17" s="139">
        <f>IFERROR(SUM(M17:M21),"")</f>
        <v>5.0312774026243935E-2</v>
      </c>
      <c r="O17" s="6"/>
    </row>
    <row r="18" spans="1:15" ht="30" customHeight="1" thickBot="1">
      <c r="A18" s="42" t="s">
        <v>4</v>
      </c>
      <c r="B18" s="21" t="s">
        <v>33</v>
      </c>
      <c r="C18" s="50">
        <f>'II - PI Fehidro'!C18+'II - PI Fehidro'!D18</f>
        <v>0</v>
      </c>
      <c r="D18" s="50">
        <f>SUMIFS('I -PA'!$I:$I,'I -PA'!$A:$A,$B18,'I -PA'!$N:$N,Operacional!$F$3)</f>
        <v>0</v>
      </c>
      <c r="E18" s="50">
        <f>'II - PI Fehidro'!E18+'II - PI Fehidro'!F18</f>
        <v>0</v>
      </c>
      <c r="F18" s="50">
        <f>SUMIFS('I -PA'!$J:$J,'I -PA'!$A:$A,$B18,'I -PA'!$N:$N,Operacional!$F$3)</f>
        <v>0</v>
      </c>
      <c r="G18" s="51">
        <f>'II - PI Fehidro'!G18+'II - PI Fehidro'!H18</f>
        <v>200000</v>
      </c>
      <c r="H18" s="50">
        <f>SUMIFS('I -PA'!$K:$K,'I -PA'!$A:$A,$B18,'I -PA'!$N:$N,Operacional!$F$3)</f>
        <v>0</v>
      </c>
      <c r="I18" s="51">
        <f>'II - PI Fehidro'!I18+'II - PI Fehidro'!J18</f>
        <v>0</v>
      </c>
      <c r="J18" s="50">
        <f>SUMIFS('I -PA'!$L:$L,'I -PA'!$A:$A,$B18,'I -PA'!$N:$N,Operacional!$F$3)</f>
        <v>0</v>
      </c>
      <c r="K18" s="51">
        <f t="shared" si="1"/>
        <v>200000</v>
      </c>
      <c r="L18" s="51">
        <f t="shared" si="2"/>
        <v>0</v>
      </c>
      <c r="M18" s="52">
        <f t="shared" si="0"/>
        <v>5.0312774026243937E-3</v>
      </c>
      <c r="N18" s="139"/>
      <c r="O18" s="6"/>
    </row>
    <row r="19" spans="1:15" ht="30" customHeight="1" thickBot="1">
      <c r="A19" s="42" t="s">
        <v>4</v>
      </c>
      <c r="B19" s="21" t="s">
        <v>34</v>
      </c>
      <c r="C19" s="50">
        <f>'II - PI Fehidro'!C19+'II - PI Fehidro'!D19</f>
        <v>0</v>
      </c>
      <c r="D19" s="50">
        <f>SUMIFS('I -PA'!$I:$I,'I -PA'!$A:$A,$B19,'I -PA'!$N:$N,Operacional!$F$3)</f>
        <v>0</v>
      </c>
      <c r="E19" s="50">
        <f>'II - PI Fehidro'!E19+'II - PI Fehidro'!F19</f>
        <v>0</v>
      </c>
      <c r="F19" s="50">
        <f>SUMIFS('I -PA'!$J:$J,'I -PA'!$A:$A,$B19,'I -PA'!$N:$N,Operacional!$F$3)</f>
        <v>0</v>
      </c>
      <c r="G19" s="51">
        <f>'II - PI Fehidro'!G19+'II - PI Fehidro'!H19</f>
        <v>0</v>
      </c>
      <c r="H19" s="50">
        <f>SUMIFS('I -PA'!$K:$K,'I -PA'!$A:$A,$B19,'I -PA'!$N:$N,Operacional!$F$3)</f>
        <v>0</v>
      </c>
      <c r="I19" s="51">
        <f>'II - PI Fehidro'!I19+'II - PI Fehidro'!J19</f>
        <v>0</v>
      </c>
      <c r="J19" s="50">
        <f>SUMIFS('I -PA'!$L:$L,'I -PA'!$A:$A,$B19,'I -PA'!$N:$N,Operacional!$F$3)</f>
        <v>0</v>
      </c>
      <c r="K19" s="51">
        <f t="shared" si="1"/>
        <v>0</v>
      </c>
      <c r="L19" s="51">
        <f t="shared" si="2"/>
        <v>0</v>
      </c>
      <c r="M19" s="52">
        <f t="shared" si="0"/>
        <v>0</v>
      </c>
      <c r="N19" s="139"/>
      <c r="O19" s="6"/>
    </row>
    <row r="20" spans="1:15" ht="30" customHeight="1" thickBot="1">
      <c r="A20" s="42" t="s">
        <v>4</v>
      </c>
      <c r="B20" s="21" t="s">
        <v>35</v>
      </c>
      <c r="C20" s="50">
        <f>'II - PI Fehidro'!C20+'II - PI Fehidro'!D20</f>
        <v>600000</v>
      </c>
      <c r="D20" s="50">
        <f>SUMIFS('I -PA'!$I:$I,'I -PA'!$A:$A,$B20,'I -PA'!$N:$N,Operacional!$F$3)</f>
        <v>0</v>
      </c>
      <c r="E20" s="50">
        <f>'II - PI Fehidro'!E20+'II - PI Fehidro'!F20</f>
        <v>600000</v>
      </c>
      <c r="F20" s="50">
        <f>SUMIFS('I -PA'!$J:$J,'I -PA'!$A:$A,$B20,'I -PA'!$N:$N,Operacional!$F$3)</f>
        <v>0</v>
      </c>
      <c r="G20" s="51">
        <f>'II - PI Fehidro'!G20+'II - PI Fehidro'!H20</f>
        <v>600000</v>
      </c>
      <c r="H20" s="50">
        <f>SUMIFS('I -PA'!$K:$K,'I -PA'!$A:$A,$B20,'I -PA'!$N:$N,Operacional!$F$3)</f>
        <v>0</v>
      </c>
      <c r="I20" s="51">
        <f>'II - PI Fehidro'!I20+'II - PI Fehidro'!J20</f>
        <v>0</v>
      </c>
      <c r="J20" s="50">
        <f>SUMIFS('I -PA'!$L:$L,'I -PA'!$A:$A,$B20,'I -PA'!$N:$N,Operacional!$F$3)</f>
        <v>0</v>
      </c>
      <c r="K20" s="51">
        <f t="shared" si="1"/>
        <v>1800000</v>
      </c>
      <c r="L20" s="51">
        <f t="shared" si="2"/>
        <v>0</v>
      </c>
      <c r="M20" s="52">
        <f t="shared" si="0"/>
        <v>4.5281496623619542E-2</v>
      </c>
      <c r="N20" s="139"/>
      <c r="O20" s="6"/>
    </row>
    <row r="21" spans="1:15" ht="30" customHeight="1" thickBot="1">
      <c r="A21" s="42" t="s">
        <v>4</v>
      </c>
      <c r="B21" s="21" t="s">
        <v>36</v>
      </c>
      <c r="C21" s="50">
        <f>'II - PI Fehidro'!C21+'II - PI Fehidro'!D21</f>
        <v>0</v>
      </c>
      <c r="D21" s="50">
        <f>SUMIFS('I -PA'!$I:$I,'I -PA'!$A:$A,$B21,'I -PA'!$N:$N,Operacional!$F$3)</f>
        <v>0</v>
      </c>
      <c r="E21" s="50">
        <f>'II - PI Fehidro'!E21+'II - PI Fehidro'!F21</f>
        <v>0</v>
      </c>
      <c r="F21" s="50">
        <f>SUMIFS('I -PA'!$J:$J,'I -PA'!$A:$A,$B21,'I -PA'!$N:$N,Operacional!$F$3)</f>
        <v>0</v>
      </c>
      <c r="G21" s="51">
        <f>'II - PI Fehidro'!G21+'II - PI Fehidro'!H21</f>
        <v>0</v>
      </c>
      <c r="H21" s="50">
        <f>SUMIFS('I -PA'!$K:$K,'I -PA'!$A:$A,$B21,'I -PA'!$N:$N,Operacional!$F$3)</f>
        <v>0</v>
      </c>
      <c r="I21" s="51">
        <f>'II - PI Fehidro'!I21+'II - PI Fehidro'!J21</f>
        <v>0</v>
      </c>
      <c r="J21" s="50">
        <f>SUMIFS('I -PA'!$L:$L,'I -PA'!$A:$A,$B21,'I -PA'!$N:$N,Operacional!$F$3)</f>
        <v>0</v>
      </c>
      <c r="K21" s="51">
        <f t="shared" si="1"/>
        <v>0</v>
      </c>
      <c r="L21" s="51">
        <f t="shared" si="2"/>
        <v>0</v>
      </c>
      <c r="M21" s="52">
        <f t="shared" si="0"/>
        <v>0</v>
      </c>
      <c r="N21" s="139"/>
      <c r="O21" s="6"/>
    </row>
    <row r="22" spans="1:15" ht="30" customHeight="1" thickBot="1">
      <c r="A22" s="42" t="s">
        <v>4</v>
      </c>
      <c r="B22" s="21" t="s">
        <v>37</v>
      </c>
      <c r="C22" s="50">
        <f>'II - PI Fehidro'!C22+'II - PI Fehidro'!D22</f>
        <v>0</v>
      </c>
      <c r="D22" s="50">
        <f>SUMIFS('I -PA'!$I:$I,'I -PA'!$A:$A,$B22,'I -PA'!$N:$N,Operacional!$F$3)</f>
        <v>0</v>
      </c>
      <c r="E22" s="50">
        <f>'II - PI Fehidro'!E22+'II - PI Fehidro'!F22</f>
        <v>0</v>
      </c>
      <c r="F22" s="50">
        <f>SUMIFS('I -PA'!$J:$J,'I -PA'!$A:$A,$B22,'I -PA'!$N:$N,Operacional!$F$3)</f>
        <v>0</v>
      </c>
      <c r="G22" s="51">
        <f>'II - PI Fehidro'!G22+'II - PI Fehidro'!H22</f>
        <v>0</v>
      </c>
      <c r="H22" s="50">
        <f>SUMIFS('I -PA'!$K:$K,'I -PA'!$A:$A,$B22,'I -PA'!$N:$N,Operacional!$F$3)</f>
        <v>0</v>
      </c>
      <c r="I22" s="51">
        <f>'II - PI Fehidro'!I22+'II - PI Fehidro'!J22</f>
        <v>0</v>
      </c>
      <c r="J22" s="50">
        <f>SUMIFS('I -PA'!$L:$L,'I -PA'!$A:$A,$B22,'I -PA'!$N:$N,Operacional!$F$3)</f>
        <v>0</v>
      </c>
      <c r="K22" s="51">
        <f t="shared" si="1"/>
        <v>0</v>
      </c>
      <c r="L22" s="51">
        <f t="shared" si="2"/>
        <v>0</v>
      </c>
      <c r="M22" s="52">
        <f t="shared" si="0"/>
        <v>0</v>
      </c>
      <c r="N22" s="139">
        <f>IFERROR(SUM(M22:M23),"")</f>
        <v>0</v>
      </c>
      <c r="O22" s="6"/>
    </row>
    <row r="23" spans="1:15" ht="30" customHeight="1" thickBot="1">
      <c r="A23" s="42" t="s">
        <v>5</v>
      </c>
      <c r="B23" s="21" t="s">
        <v>38</v>
      </c>
      <c r="C23" s="50">
        <f>'II - PI Fehidro'!C23+'II - PI Fehidro'!D23</f>
        <v>0</v>
      </c>
      <c r="D23" s="50">
        <f>SUMIFS('I -PA'!$I:$I,'I -PA'!$A:$A,$B23,'I -PA'!$N:$N,Operacional!$F$3)</f>
        <v>0</v>
      </c>
      <c r="E23" s="50">
        <f>'II - PI Fehidro'!E23+'II - PI Fehidro'!F23</f>
        <v>0</v>
      </c>
      <c r="F23" s="50">
        <f>SUMIFS('I -PA'!$J:$J,'I -PA'!$A:$A,$B23,'I -PA'!$N:$N,Operacional!$F$3)</f>
        <v>0</v>
      </c>
      <c r="G23" s="51">
        <f>'II - PI Fehidro'!G23+'II - PI Fehidro'!H23</f>
        <v>0</v>
      </c>
      <c r="H23" s="50">
        <f>SUMIFS('I -PA'!$K:$K,'I -PA'!$A:$A,$B23,'I -PA'!$N:$N,Operacional!$F$3)</f>
        <v>0</v>
      </c>
      <c r="I23" s="51">
        <f>'II - PI Fehidro'!I23+'II - PI Fehidro'!J23</f>
        <v>0</v>
      </c>
      <c r="J23" s="50">
        <f>SUMIFS('I -PA'!$L:$L,'I -PA'!$A:$A,$B23,'I -PA'!$N:$N,Operacional!$F$3)</f>
        <v>0</v>
      </c>
      <c r="K23" s="51">
        <f t="shared" si="1"/>
        <v>0</v>
      </c>
      <c r="L23" s="51">
        <f t="shared" si="2"/>
        <v>0</v>
      </c>
      <c r="M23" s="52">
        <f t="shared" si="0"/>
        <v>0</v>
      </c>
      <c r="N23" s="139"/>
      <c r="O23" s="6"/>
    </row>
    <row r="24" spans="1:15" ht="30" customHeight="1" thickBot="1">
      <c r="A24" s="42" t="s">
        <v>5</v>
      </c>
      <c r="B24" s="21" t="s">
        <v>39</v>
      </c>
      <c r="C24" s="50">
        <f>'II - PI Fehidro'!C24+'II - PI Fehidro'!D24</f>
        <v>0</v>
      </c>
      <c r="D24" s="50">
        <f>SUMIFS('I -PA'!$I:$I,'I -PA'!$A:$A,$B24,'I -PA'!$N:$N,Operacional!$F$3)</f>
        <v>0</v>
      </c>
      <c r="E24" s="50">
        <f>'II - PI Fehidro'!E24+'II - PI Fehidro'!F24</f>
        <v>300000</v>
      </c>
      <c r="F24" s="50">
        <f>SUMIFS('I -PA'!$J:$J,'I -PA'!$A:$A,$B24,'I -PA'!$N:$N,Operacional!$F$3)</f>
        <v>0</v>
      </c>
      <c r="G24" s="51">
        <f>'II - PI Fehidro'!G24+'II - PI Fehidro'!H24</f>
        <v>300000</v>
      </c>
      <c r="H24" s="50">
        <f>SUMIFS('I -PA'!$K:$K,'I -PA'!$A:$A,$B24,'I -PA'!$N:$N,Operacional!$F$3)</f>
        <v>0</v>
      </c>
      <c r="I24" s="51">
        <f>'II - PI Fehidro'!I24+'II - PI Fehidro'!J24</f>
        <v>5050000</v>
      </c>
      <c r="J24" s="50">
        <f>SUMIFS('I -PA'!$L:$L,'I -PA'!$A:$A,$B24,'I -PA'!$N:$N,Operacional!$F$3)</f>
        <v>0</v>
      </c>
      <c r="K24" s="51">
        <f t="shared" si="1"/>
        <v>5650000</v>
      </c>
      <c r="L24" s="51">
        <f t="shared" si="2"/>
        <v>0</v>
      </c>
      <c r="M24" s="52">
        <f t="shared" si="0"/>
        <v>0.14213358662413914</v>
      </c>
      <c r="N24" s="139">
        <f>IFERROR(SUM(M24:M26),"")</f>
        <v>0.14213358662413914</v>
      </c>
      <c r="O24" s="6"/>
    </row>
    <row r="25" spans="1:15" ht="30" customHeight="1" thickBot="1">
      <c r="A25" s="42" t="s">
        <v>6</v>
      </c>
      <c r="B25" s="21" t="s">
        <v>40</v>
      </c>
      <c r="C25" s="50">
        <f>'II - PI Fehidro'!C25+'II - PI Fehidro'!D25</f>
        <v>0</v>
      </c>
      <c r="D25" s="50">
        <f>SUMIFS('I -PA'!$I:$I,'I -PA'!$A:$A,$B25,'I -PA'!$N:$N,Operacional!$F$3)</f>
        <v>0</v>
      </c>
      <c r="E25" s="50">
        <f>'II - PI Fehidro'!E25+'II - PI Fehidro'!F25</f>
        <v>0</v>
      </c>
      <c r="F25" s="50">
        <f>SUMIFS('I -PA'!$J:$J,'I -PA'!$A:$A,$B25,'I -PA'!$N:$N,Operacional!$F$3)</f>
        <v>0</v>
      </c>
      <c r="G25" s="51">
        <f>'II - PI Fehidro'!G25+'II - PI Fehidro'!H25</f>
        <v>0</v>
      </c>
      <c r="H25" s="50">
        <f>SUMIFS('I -PA'!$K:$K,'I -PA'!$A:$A,$B25,'I -PA'!$N:$N,Operacional!$F$3)</f>
        <v>0</v>
      </c>
      <c r="I25" s="51">
        <f>'II - PI Fehidro'!I25+'II - PI Fehidro'!J25</f>
        <v>0</v>
      </c>
      <c r="J25" s="50">
        <f>SUMIFS('I -PA'!$L:$L,'I -PA'!$A:$A,$B25,'I -PA'!$N:$N,Operacional!$F$3)</f>
        <v>0</v>
      </c>
      <c r="K25" s="51">
        <f t="shared" si="1"/>
        <v>0</v>
      </c>
      <c r="L25" s="51">
        <f t="shared" si="2"/>
        <v>0</v>
      </c>
      <c r="M25" s="52">
        <f t="shared" si="0"/>
        <v>0</v>
      </c>
      <c r="N25" s="139"/>
      <c r="O25" s="6"/>
    </row>
    <row r="26" spans="1:15" ht="30" customHeight="1" thickBot="1">
      <c r="A26" s="42" t="s">
        <v>6</v>
      </c>
      <c r="B26" s="21" t="s">
        <v>41</v>
      </c>
      <c r="C26" s="50">
        <f>'II - PI Fehidro'!C26+'II - PI Fehidro'!D26</f>
        <v>0</v>
      </c>
      <c r="D26" s="50">
        <f>SUMIFS('I -PA'!$I:$I,'I -PA'!$A:$A,$B26,'I -PA'!$N:$N,Operacional!$F$3)</f>
        <v>0</v>
      </c>
      <c r="E26" s="50">
        <f>'II - PI Fehidro'!E26+'II - PI Fehidro'!F26</f>
        <v>0</v>
      </c>
      <c r="F26" s="50">
        <f>SUMIFS('I -PA'!$J:$J,'I -PA'!$A:$A,$B26,'I -PA'!$N:$N,Operacional!$F$3)</f>
        <v>0</v>
      </c>
      <c r="G26" s="51">
        <f>'II - PI Fehidro'!G26+'II - PI Fehidro'!H26</f>
        <v>0</v>
      </c>
      <c r="H26" s="50">
        <f>SUMIFS('I -PA'!$K:$K,'I -PA'!$A:$A,$B26,'I -PA'!$N:$N,Operacional!$F$3)</f>
        <v>0</v>
      </c>
      <c r="I26" s="51">
        <f>'II - PI Fehidro'!I26+'II - PI Fehidro'!J26</f>
        <v>0</v>
      </c>
      <c r="J26" s="50">
        <f>SUMIFS('I -PA'!$L:$L,'I -PA'!$A:$A,$B26,'I -PA'!$N:$N,Operacional!$F$3)</f>
        <v>0</v>
      </c>
      <c r="K26" s="51">
        <f t="shared" si="1"/>
        <v>0</v>
      </c>
      <c r="L26" s="51">
        <f t="shared" si="2"/>
        <v>0</v>
      </c>
      <c r="M26" s="52">
        <f t="shared" si="0"/>
        <v>0</v>
      </c>
      <c r="N26" s="139"/>
      <c r="O26" s="6"/>
    </row>
    <row r="27" spans="1:15" ht="30" customHeight="1" thickBot="1">
      <c r="A27" s="42" t="s">
        <v>6</v>
      </c>
      <c r="B27" s="21" t="s">
        <v>42</v>
      </c>
      <c r="C27" s="50">
        <f>'II - PI Fehidro'!C27+'II - PI Fehidro'!D27</f>
        <v>900000</v>
      </c>
      <c r="D27" s="50">
        <f>SUMIFS('I -PA'!$I:$I,'I -PA'!$A:$A,$B27,'I -PA'!$N:$N,Operacional!$F$3)</f>
        <v>0</v>
      </c>
      <c r="E27" s="50">
        <f>'II - PI Fehidro'!E27+'II - PI Fehidro'!F27</f>
        <v>0</v>
      </c>
      <c r="F27" s="50">
        <f>SUMIFS('I -PA'!$J:$J,'I -PA'!$A:$A,$B27,'I -PA'!$N:$N,Operacional!$F$3)</f>
        <v>0</v>
      </c>
      <c r="G27" s="51">
        <f>'II - PI Fehidro'!G27+'II - PI Fehidro'!H27</f>
        <v>0</v>
      </c>
      <c r="H27" s="50">
        <f>SUMIFS('I -PA'!$K:$K,'I -PA'!$A:$A,$B27,'I -PA'!$N:$N,Operacional!$F$3)</f>
        <v>0</v>
      </c>
      <c r="I27" s="51">
        <f>'II - PI Fehidro'!I27+'II - PI Fehidro'!J27</f>
        <v>0</v>
      </c>
      <c r="J27" s="50">
        <f>SUMIFS('I -PA'!$L:$L,'I -PA'!$A:$A,$B27,'I -PA'!$N:$N,Operacional!$F$3)</f>
        <v>0</v>
      </c>
      <c r="K27" s="51">
        <f t="shared" si="1"/>
        <v>900000</v>
      </c>
      <c r="L27" s="51">
        <f t="shared" si="2"/>
        <v>0</v>
      </c>
      <c r="M27" s="52">
        <f t="shared" si="0"/>
        <v>2.2640748311809771E-2</v>
      </c>
      <c r="N27" s="139">
        <f>IFERROR(SUM(M27:M29),"")</f>
        <v>2.2640748311809771E-2</v>
      </c>
      <c r="O27" s="6"/>
    </row>
    <row r="28" spans="1:15" ht="30" customHeight="1" thickBot="1">
      <c r="A28" s="42" t="s">
        <v>7</v>
      </c>
      <c r="B28" s="21" t="s">
        <v>43</v>
      </c>
      <c r="C28" s="50">
        <f>'II - PI Fehidro'!C28+'II - PI Fehidro'!D28</f>
        <v>0</v>
      </c>
      <c r="D28" s="50">
        <f>SUMIFS('I -PA'!$I:$I,'I -PA'!$A:$A,$B28,'I -PA'!$N:$N,Operacional!$F$3)</f>
        <v>0</v>
      </c>
      <c r="E28" s="50">
        <f>'II - PI Fehidro'!E28+'II - PI Fehidro'!F28</f>
        <v>0</v>
      </c>
      <c r="F28" s="50">
        <f>SUMIFS('I -PA'!$J:$J,'I -PA'!$A:$A,$B28,'I -PA'!$N:$N,Operacional!$F$3)</f>
        <v>0</v>
      </c>
      <c r="G28" s="51">
        <f>'II - PI Fehidro'!G28+'II - PI Fehidro'!H28</f>
        <v>0</v>
      </c>
      <c r="H28" s="50">
        <f>SUMIFS('I -PA'!$K:$K,'I -PA'!$A:$A,$B28,'I -PA'!$N:$N,Operacional!$F$3)</f>
        <v>0</v>
      </c>
      <c r="I28" s="51">
        <f>'II - PI Fehidro'!I28+'II - PI Fehidro'!J28</f>
        <v>0</v>
      </c>
      <c r="J28" s="50">
        <f>SUMIFS('I -PA'!$L:$L,'I -PA'!$A:$A,$B28,'I -PA'!$N:$N,Operacional!$F$3)</f>
        <v>0</v>
      </c>
      <c r="K28" s="51">
        <f t="shared" si="1"/>
        <v>0</v>
      </c>
      <c r="L28" s="51">
        <f t="shared" si="2"/>
        <v>0</v>
      </c>
      <c r="M28" s="52">
        <f t="shared" si="0"/>
        <v>0</v>
      </c>
      <c r="N28" s="139"/>
      <c r="O28" s="6"/>
    </row>
    <row r="29" spans="1:15" ht="30" customHeight="1" thickBot="1">
      <c r="A29" s="42" t="s">
        <v>7</v>
      </c>
      <c r="B29" s="21" t="s">
        <v>44</v>
      </c>
      <c r="C29" s="50">
        <f>'II - PI Fehidro'!C29+'II - PI Fehidro'!D29</f>
        <v>0</v>
      </c>
      <c r="D29" s="50">
        <f>SUMIFS('I -PA'!$I:$I,'I -PA'!$A:$A,$B29,'I -PA'!$N:$N,Operacional!$F$3)</f>
        <v>0</v>
      </c>
      <c r="E29" s="50">
        <f>'II - PI Fehidro'!E29+'II - PI Fehidro'!F29</f>
        <v>0</v>
      </c>
      <c r="F29" s="50">
        <f>SUMIFS('I -PA'!$J:$J,'I -PA'!$A:$A,$B29,'I -PA'!$N:$N,Operacional!$F$3)</f>
        <v>0</v>
      </c>
      <c r="G29" s="51">
        <f>'II - PI Fehidro'!G29+'II - PI Fehidro'!H29</f>
        <v>0</v>
      </c>
      <c r="H29" s="50">
        <f>SUMIFS('I -PA'!$K:$K,'I -PA'!$A:$A,$B29,'I -PA'!$N:$N,Operacional!$F$3)</f>
        <v>0</v>
      </c>
      <c r="I29" s="51">
        <f>'II - PI Fehidro'!I29+'II - PI Fehidro'!J29</f>
        <v>0</v>
      </c>
      <c r="J29" s="50">
        <f>SUMIFS('I -PA'!$L:$L,'I -PA'!$A:$A,$B29,'I -PA'!$N:$N,Operacional!$F$3)</f>
        <v>0</v>
      </c>
      <c r="K29" s="51">
        <f t="shared" si="1"/>
        <v>0</v>
      </c>
      <c r="L29" s="51">
        <f t="shared" si="2"/>
        <v>0</v>
      </c>
      <c r="M29" s="52">
        <f t="shared" si="0"/>
        <v>0</v>
      </c>
      <c r="N29" s="139"/>
      <c r="O29" s="6"/>
    </row>
    <row r="30" spans="1:15" ht="30" customHeight="1" thickBot="1">
      <c r="A30" s="42" t="s">
        <v>7</v>
      </c>
      <c r="B30" s="21" t="s">
        <v>62</v>
      </c>
      <c r="C30" s="50">
        <f>'II - PI Fehidro'!C30+'II - PI Fehidro'!D30</f>
        <v>0</v>
      </c>
      <c r="D30" s="50">
        <f>SUMIFS('I -PA'!$I:$I,'I -PA'!$A:$A,$B30,'I -PA'!$N:$N,Operacional!$F$3)</f>
        <v>0</v>
      </c>
      <c r="E30" s="50">
        <f>'II - PI Fehidro'!E30+'II - PI Fehidro'!F30</f>
        <v>0</v>
      </c>
      <c r="F30" s="50">
        <f>SUMIFS('I -PA'!$J:$J,'I -PA'!$A:$A,$B30,'I -PA'!$N:$N,Operacional!$F$3)</f>
        <v>0</v>
      </c>
      <c r="G30" s="51">
        <f>'II - PI Fehidro'!G30+'II - PI Fehidro'!H30</f>
        <v>0</v>
      </c>
      <c r="H30" s="50">
        <f>SUMIFS('I -PA'!$K:$K,'I -PA'!$A:$A,$B30,'I -PA'!$N:$N,Operacional!$F$3)</f>
        <v>0</v>
      </c>
      <c r="I30" s="51">
        <f>'II - PI Fehidro'!I30+'II - PI Fehidro'!J30</f>
        <v>0</v>
      </c>
      <c r="J30" s="50">
        <f>SUMIFS('I -PA'!$L:$L,'I -PA'!$A:$A,$B30,'I -PA'!$N:$N,Operacional!$F$3)</f>
        <v>0</v>
      </c>
      <c r="K30" s="51">
        <f t="shared" si="1"/>
        <v>0</v>
      </c>
      <c r="L30" s="51">
        <f t="shared" si="2"/>
        <v>0</v>
      </c>
      <c r="M30" s="52">
        <f t="shared" si="0"/>
        <v>0</v>
      </c>
      <c r="N30" s="139">
        <f>IFERROR(SUM(M30:M32),"")</f>
        <v>0.48177842752968753</v>
      </c>
      <c r="O30" s="6"/>
    </row>
    <row r="31" spans="1:15" ht="30" customHeight="1" thickBot="1">
      <c r="A31" s="42" t="s">
        <v>8</v>
      </c>
      <c r="B31" s="21" t="s">
        <v>45</v>
      </c>
      <c r="C31" s="50">
        <f>'II - PI Fehidro'!C31+'II - PI Fehidro'!D31</f>
        <v>0</v>
      </c>
      <c r="D31" s="50">
        <f>SUMIFS('I -PA'!$I:$I,'I -PA'!$A:$A,$B31,'I -PA'!$N:$N,Operacional!$F$3)</f>
        <v>0</v>
      </c>
      <c r="E31" s="50">
        <f>'II - PI Fehidro'!E31+'II - PI Fehidro'!F31</f>
        <v>0</v>
      </c>
      <c r="F31" s="50">
        <f>SUMIFS('I -PA'!$J:$J,'I -PA'!$A:$A,$B31,'I -PA'!$N:$N,Operacional!$F$3)</f>
        <v>0</v>
      </c>
      <c r="G31" s="51">
        <f>'II - PI Fehidro'!G31+'II - PI Fehidro'!H31</f>
        <v>2500000</v>
      </c>
      <c r="H31" s="50">
        <f>SUMIFS('I -PA'!$K:$K,'I -PA'!$A:$A,$B31,'I -PA'!$N:$N,Operacional!$F$3)</f>
        <v>0</v>
      </c>
      <c r="I31" s="51">
        <f>'II - PI Fehidro'!I31+'II - PI Fehidro'!J31</f>
        <v>0</v>
      </c>
      <c r="J31" s="50">
        <f>SUMIFS('I -PA'!$L:$L,'I -PA'!$A:$A,$B31,'I -PA'!$N:$N,Operacional!$F$3)</f>
        <v>0</v>
      </c>
      <c r="K31" s="51">
        <f t="shared" si="1"/>
        <v>2500000</v>
      </c>
      <c r="L31" s="51">
        <f t="shared" si="2"/>
        <v>0</v>
      </c>
      <c r="M31" s="52">
        <f t="shared" si="0"/>
        <v>6.2890967532804917E-2</v>
      </c>
      <c r="N31" s="139"/>
      <c r="O31" s="6"/>
    </row>
    <row r="32" spans="1:15" ht="30" customHeight="1" thickBot="1">
      <c r="A32" s="42" t="s">
        <v>8</v>
      </c>
      <c r="B32" s="21" t="s">
        <v>46</v>
      </c>
      <c r="C32" s="50">
        <f>'II - PI Fehidro'!C32+'II - PI Fehidro'!D32</f>
        <v>6550000</v>
      </c>
      <c r="D32" s="50">
        <f>SUMIFS('I -PA'!$I:$I,'I -PA'!$A:$A,$B32,'I -PA'!$N:$N,Operacional!$F$3)</f>
        <v>0</v>
      </c>
      <c r="E32" s="50">
        <f>'II - PI Fehidro'!E32+'II - PI Fehidro'!F32</f>
        <v>4359921.18</v>
      </c>
      <c r="F32" s="50">
        <f>SUMIFS('I -PA'!$J:$J,'I -PA'!$A:$A,$B32,'I -PA'!$N:$N,Operacional!$F$3)</f>
        <v>0</v>
      </c>
      <c r="G32" s="51">
        <f>'II - PI Fehidro'!G32+'II - PI Fehidro'!H32</f>
        <v>2583560.39</v>
      </c>
      <c r="H32" s="50">
        <f>SUMIFS('I -PA'!$K:$K,'I -PA'!$A:$A,$B32,'I -PA'!$N:$N,Operacional!$F$3)</f>
        <v>0</v>
      </c>
      <c r="I32" s="51">
        <f>'II - PI Fehidro'!I32+'II - PI Fehidro'!J32</f>
        <v>3157854.72</v>
      </c>
      <c r="J32" s="50">
        <f>SUMIFS('I -PA'!$L:$L,'I -PA'!$A:$A,$B32,'I -PA'!$N:$N,Operacional!$F$3)</f>
        <v>0</v>
      </c>
      <c r="K32" s="51">
        <f t="shared" si="1"/>
        <v>16651336.290000001</v>
      </c>
      <c r="L32" s="51">
        <f t="shared" si="2"/>
        <v>0</v>
      </c>
      <c r="M32" s="52">
        <f t="shared" si="0"/>
        <v>0.41888745999688259</v>
      </c>
      <c r="N32" s="139"/>
      <c r="O32" s="6"/>
    </row>
    <row r="33" spans="1:15" ht="30" customHeight="1" thickBot="1">
      <c r="A33" s="42" t="s">
        <v>8</v>
      </c>
      <c r="B33" s="21" t="s">
        <v>47</v>
      </c>
      <c r="C33" s="50">
        <f>'II - PI Fehidro'!C33+'II - PI Fehidro'!D33</f>
        <v>0</v>
      </c>
      <c r="D33" s="50">
        <f>SUMIFS('I -PA'!$I:$I,'I -PA'!$A:$A,$B33,'I -PA'!$N:$N,Operacional!$F$3)</f>
        <v>0</v>
      </c>
      <c r="E33" s="50">
        <f>'II - PI Fehidro'!E33+'II - PI Fehidro'!F33</f>
        <v>0</v>
      </c>
      <c r="F33" s="50">
        <f>SUMIFS('I -PA'!$J:$J,'I -PA'!$A:$A,$B33,'I -PA'!$N:$N,Operacional!$F$3)</f>
        <v>0</v>
      </c>
      <c r="G33" s="51">
        <f>'II - PI Fehidro'!G33+'II - PI Fehidro'!H33</f>
        <v>0</v>
      </c>
      <c r="H33" s="50">
        <f>SUMIFS('I -PA'!$K:$K,'I -PA'!$A:$A,$B33,'I -PA'!$N:$N,Operacional!$F$3)</f>
        <v>0</v>
      </c>
      <c r="I33" s="51">
        <f>'II - PI Fehidro'!I33+'II - PI Fehidro'!J33</f>
        <v>0</v>
      </c>
      <c r="J33" s="50">
        <f>SUMIFS('I -PA'!$L:$L,'I -PA'!$A:$A,$B33,'I -PA'!$N:$N,Operacional!$F$3)</f>
        <v>0</v>
      </c>
      <c r="K33" s="51">
        <f t="shared" si="1"/>
        <v>0</v>
      </c>
      <c r="L33" s="51">
        <f t="shared" si="2"/>
        <v>0</v>
      </c>
      <c r="M33" s="52">
        <f t="shared" si="0"/>
        <v>0</v>
      </c>
      <c r="N33" s="139">
        <f>IFERROR(SUM(M33:M35),"")</f>
        <v>7.4211341688709798E-2</v>
      </c>
      <c r="O33" s="6"/>
    </row>
    <row r="34" spans="1:15" ht="30" customHeight="1" thickBot="1">
      <c r="A34" s="42" t="s">
        <v>9</v>
      </c>
      <c r="B34" s="21" t="s">
        <v>48</v>
      </c>
      <c r="C34" s="50">
        <f>'II - PI Fehidro'!C34+'II - PI Fehidro'!D34</f>
        <v>350000</v>
      </c>
      <c r="D34" s="50">
        <f>SUMIFS('I -PA'!$I:$I,'I -PA'!$A:$A,$B34,'I -PA'!$N:$N,Operacional!$F$3)</f>
        <v>0</v>
      </c>
      <c r="E34" s="50">
        <f>'II - PI Fehidro'!E34+'II - PI Fehidro'!F34</f>
        <v>500000</v>
      </c>
      <c r="F34" s="50">
        <f>SUMIFS('I -PA'!$J:$J,'I -PA'!$A:$A,$B34,'I -PA'!$N:$N,Operacional!$F$3)</f>
        <v>0</v>
      </c>
      <c r="G34" s="51">
        <f>'II - PI Fehidro'!G34+'II - PI Fehidro'!H34</f>
        <v>400000</v>
      </c>
      <c r="H34" s="50">
        <f>SUMIFS('I -PA'!$K:$K,'I -PA'!$A:$A,$B34,'I -PA'!$N:$N,Operacional!$F$3)</f>
        <v>0</v>
      </c>
      <c r="I34" s="51">
        <f>'II - PI Fehidro'!I34+'II - PI Fehidro'!J34</f>
        <v>200000</v>
      </c>
      <c r="J34" s="50">
        <f>SUMIFS('I -PA'!$L:$L,'I -PA'!$A:$A,$B34,'I -PA'!$N:$N,Operacional!$F$3)</f>
        <v>0</v>
      </c>
      <c r="K34" s="51">
        <f t="shared" si="1"/>
        <v>1450000</v>
      </c>
      <c r="L34" s="51">
        <f t="shared" si="2"/>
        <v>0</v>
      </c>
      <c r="M34" s="52">
        <f t="shared" si="0"/>
        <v>3.6476761169026851E-2</v>
      </c>
      <c r="N34" s="139"/>
      <c r="O34" s="6"/>
    </row>
    <row r="35" spans="1:15" ht="30" customHeight="1" thickBot="1">
      <c r="A35" s="42" t="s">
        <v>9</v>
      </c>
      <c r="B35" s="21" t="s">
        <v>49</v>
      </c>
      <c r="C35" s="50">
        <f>'II - PI Fehidro'!C35+'II - PI Fehidro'!D35</f>
        <v>450000</v>
      </c>
      <c r="D35" s="50">
        <f>SUMIFS('I -PA'!$I:$I,'I -PA'!$A:$A,$B35,'I -PA'!$N:$N,Operacional!$F$3)</f>
        <v>0</v>
      </c>
      <c r="E35" s="50">
        <f>'II - PI Fehidro'!E35+'II - PI Fehidro'!F35</f>
        <v>300000</v>
      </c>
      <c r="F35" s="50">
        <f>SUMIFS('I -PA'!$J:$J,'I -PA'!$A:$A,$B35,'I -PA'!$N:$N,Operacional!$F$3)</f>
        <v>0</v>
      </c>
      <c r="G35" s="51">
        <f>'II - PI Fehidro'!G35+'II - PI Fehidro'!H35</f>
        <v>450000</v>
      </c>
      <c r="H35" s="50">
        <f>SUMIFS('I -PA'!$K:$K,'I -PA'!$A:$A,$B35,'I -PA'!$N:$N,Operacional!$F$3)</f>
        <v>0</v>
      </c>
      <c r="I35" s="51">
        <f>'II - PI Fehidro'!I35+'II - PI Fehidro'!J35</f>
        <v>300000</v>
      </c>
      <c r="J35" s="50">
        <f>SUMIFS('I -PA'!$L:$L,'I -PA'!$A:$A,$B35,'I -PA'!$N:$N,Operacional!$F$3)</f>
        <v>0</v>
      </c>
      <c r="K35" s="51">
        <f t="shared" si="1"/>
        <v>1500000</v>
      </c>
      <c r="L35" s="51">
        <f t="shared" si="2"/>
        <v>0</v>
      </c>
      <c r="M35" s="52">
        <f t="shared" si="0"/>
        <v>3.7734580519682953E-2</v>
      </c>
      <c r="N35" s="139"/>
      <c r="O35" s="6"/>
    </row>
    <row r="36" spans="1:15" ht="30" customHeight="1" thickBot="1">
      <c r="A36" s="42" t="s">
        <v>9</v>
      </c>
      <c r="B36" s="21" t="s">
        <v>50</v>
      </c>
      <c r="C36" s="50">
        <f>'II - PI Fehidro'!C36+'II - PI Fehidro'!D36</f>
        <v>150000</v>
      </c>
      <c r="D36" s="50">
        <f>SUMIFS('I -PA'!$I:$I,'I -PA'!$A:$A,$B36,'I -PA'!$N:$N,Operacional!$F$3)</f>
        <v>0</v>
      </c>
      <c r="E36" s="50">
        <f>'II - PI Fehidro'!E36+'II - PI Fehidro'!F36</f>
        <v>150000</v>
      </c>
      <c r="F36" s="50">
        <f>SUMIFS('I -PA'!$J:$J,'I -PA'!$A:$A,$B36,'I -PA'!$N:$N,Operacional!$F$3)</f>
        <v>0</v>
      </c>
      <c r="G36" s="51">
        <f>'II - PI Fehidro'!G36+'II - PI Fehidro'!H36</f>
        <v>150000</v>
      </c>
      <c r="H36" s="50">
        <f>SUMIFS('I -PA'!$K:$K,'I -PA'!$A:$A,$B36,'I -PA'!$N:$N,Operacional!$F$3)</f>
        <v>0</v>
      </c>
      <c r="I36" s="51">
        <f>'II - PI Fehidro'!I36+'II - PI Fehidro'!J36</f>
        <v>150000</v>
      </c>
      <c r="J36" s="50">
        <f>SUMIFS('I -PA'!$L:$L,'I -PA'!$A:$A,$B36,'I -PA'!$N:$N,Operacional!$F$3)</f>
        <v>0</v>
      </c>
      <c r="K36" s="51">
        <f t="shared" si="1"/>
        <v>600000</v>
      </c>
      <c r="L36" s="51">
        <f t="shared" si="2"/>
        <v>0</v>
      </c>
      <c r="M36" s="53"/>
      <c r="N36" s="54"/>
      <c r="O36" s="6"/>
    </row>
    <row r="37" spans="1:15" ht="55.15" customHeight="1" thickBot="1">
      <c r="A37" s="23" t="s">
        <v>13</v>
      </c>
      <c r="B37" s="43"/>
      <c r="C37" s="55">
        <f t="shared" ref="C37:K37" si="3">SUM(C5:C36)</f>
        <v>11900000</v>
      </c>
      <c r="D37" s="55">
        <f t="shared" si="3"/>
        <v>0</v>
      </c>
      <c r="E37" s="55">
        <f t="shared" si="3"/>
        <v>9259921.1799999997</v>
      </c>
      <c r="F37" s="55">
        <f t="shared" si="3"/>
        <v>0</v>
      </c>
      <c r="G37" s="55">
        <f t="shared" si="3"/>
        <v>9283560.3900000006</v>
      </c>
      <c r="H37" s="55">
        <f t="shared" si="3"/>
        <v>0</v>
      </c>
      <c r="I37" s="55">
        <f t="shared" si="3"/>
        <v>9307854.7200000007</v>
      </c>
      <c r="J37" s="55">
        <f t="shared" si="3"/>
        <v>0</v>
      </c>
      <c r="K37" s="56">
        <f t="shared" si="3"/>
        <v>39751336.289999999</v>
      </c>
      <c r="L37" s="56">
        <f t="shared" ref="L37" si="4">SUM(L5:L35)</f>
        <v>0</v>
      </c>
      <c r="M37" s="135"/>
      <c r="N37" s="136"/>
      <c r="O37" s="6"/>
    </row>
    <row r="38" spans="1:15" ht="55.15" customHeight="1" thickBot="1">
      <c r="A38" s="23" t="s">
        <v>14</v>
      </c>
      <c r="B38" s="23"/>
      <c r="C38" s="38">
        <f>SUM(C37:J37)</f>
        <v>39751336.289999999</v>
      </c>
      <c r="D38" s="38"/>
      <c r="E38" s="38"/>
      <c r="F38" s="38"/>
      <c r="G38" s="38"/>
      <c r="H38" s="38"/>
      <c r="I38" s="38"/>
      <c r="J38" s="38"/>
      <c r="K38" s="38">
        <f>SUM(K37:L37)</f>
        <v>39751336.289999999</v>
      </c>
      <c r="L38" s="38"/>
      <c r="M38" s="135"/>
      <c r="N38" s="136"/>
      <c r="O38" s="6"/>
    </row>
    <row r="39" spans="1:15" ht="25.15" customHeight="1">
      <c r="A39" s="44"/>
      <c r="B39" s="45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46"/>
      <c r="N39" s="27"/>
    </row>
    <row r="40" spans="1:15" ht="25.15" customHeight="1">
      <c r="A40" s="28"/>
      <c r="B40" s="28"/>
      <c r="C40" s="28"/>
      <c r="D40" s="28"/>
      <c r="E40" s="28"/>
      <c r="F40" s="28"/>
      <c r="G40" s="28"/>
      <c r="H40" s="29"/>
    </row>
    <row r="41" spans="1:15" ht="25.15" customHeight="1">
      <c r="A41" s="48"/>
      <c r="B41" s="48"/>
    </row>
    <row r="42" spans="1:15" ht="25.15" customHeight="1">
      <c r="B42" s="3"/>
    </row>
  </sheetData>
  <sheetProtection sheet="1" pivotTables="0"/>
  <mergeCells count="11">
    <mergeCell ref="M37:N38"/>
    <mergeCell ref="M2:M4"/>
    <mergeCell ref="N2:N4"/>
    <mergeCell ref="N5:N11"/>
    <mergeCell ref="N12:N16"/>
    <mergeCell ref="N33:N35"/>
    <mergeCell ref="N17:N21"/>
    <mergeCell ref="N22:N23"/>
    <mergeCell ref="N24:N26"/>
    <mergeCell ref="N27:N29"/>
    <mergeCell ref="N30:N32"/>
  </mergeCells>
  <pageMargins left="0.7" right="0.7" top="0.75" bottom="0.75" header="0.3" footer="0.3"/>
  <pageSetup paperSize="9" scale="40" orientation="landscape" r:id="rId1"/>
  <ignoredErrors>
    <ignoredError sqref="K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topLeftCell="E24" zoomScale="150" zoomScaleNormal="150" workbookViewId="0">
      <selection activeCell="F33" sqref="F33"/>
    </sheetView>
  </sheetViews>
  <sheetFormatPr defaultColWidth="14.42578125" defaultRowHeight="15" customHeight="1"/>
  <cols>
    <col min="1" max="1" width="27.7109375" style="104" customWidth="1"/>
    <col min="2" max="2" width="8.7109375" style="104" customWidth="1"/>
    <col min="3" max="3" width="8" style="104" customWidth="1"/>
    <col min="4" max="4" width="29.140625" style="104" customWidth="1"/>
    <col min="5" max="5" width="34.85546875" style="104" customWidth="1"/>
    <col min="6" max="6" width="120.28515625" style="104" customWidth="1"/>
    <col min="7" max="26" width="8.7109375" style="104" customWidth="1"/>
    <col min="27" max="16384" width="14.42578125" style="104"/>
  </cols>
  <sheetData>
    <row r="1" spans="1:26" ht="14.25" customHeight="1" thickBot="1">
      <c r="A1" s="102" t="s">
        <v>10</v>
      </c>
      <c r="B1" s="102" t="s">
        <v>103</v>
      </c>
      <c r="C1" s="102" t="s">
        <v>19</v>
      </c>
      <c r="D1" s="102" t="s">
        <v>104</v>
      </c>
      <c r="E1" s="102" t="s">
        <v>105</v>
      </c>
      <c r="F1" s="102" t="s">
        <v>106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ht="24.75" customHeight="1" thickBot="1">
      <c r="A2" s="105" t="s">
        <v>107</v>
      </c>
      <c r="B2" s="105">
        <v>1</v>
      </c>
      <c r="C2" s="105" t="s">
        <v>108</v>
      </c>
      <c r="D2" s="105" t="s">
        <v>20</v>
      </c>
      <c r="E2" s="105" t="s">
        <v>109</v>
      </c>
      <c r="F2" s="106" t="s">
        <v>110</v>
      </c>
    </row>
    <row r="3" spans="1:26" ht="24.75" customHeight="1" thickBot="1">
      <c r="A3" s="105" t="s">
        <v>107</v>
      </c>
      <c r="B3" s="105">
        <v>1</v>
      </c>
      <c r="C3" s="105" t="s">
        <v>111</v>
      </c>
      <c r="D3" s="105" t="s">
        <v>21</v>
      </c>
      <c r="E3" s="105" t="s">
        <v>112</v>
      </c>
      <c r="F3" s="106" t="s">
        <v>113</v>
      </c>
    </row>
    <row r="4" spans="1:26" ht="24.75" customHeight="1" thickBot="1">
      <c r="A4" s="105" t="s">
        <v>107</v>
      </c>
      <c r="B4" s="105">
        <v>1</v>
      </c>
      <c r="C4" s="105" t="s">
        <v>114</v>
      </c>
      <c r="D4" s="105" t="s">
        <v>22</v>
      </c>
      <c r="E4" s="105" t="s">
        <v>115</v>
      </c>
      <c r="F4" s="106" t="s">
        <v>116</v>
      </c>
    </row>
    <row r="5" spans="1:26" ht="24.75" customHeight="1" thickBot="1">
      <c r="A5" s="105" t="s">
        <v>107</v>
      </c>
      <c r="B5" s="105">
        <v>1</v>
      </c>
      <c r="C5" s="105" t="s">
        <v>117</v>
      </c>
      <c r="D5" s="105" t="s">
        <v>23</v>
      </c>
      <c r="E5" s="105" t="s">
        <v>118</v>
      </c>
      <c r="F5" s="106" t="s">
        <v>119</v>
      </c>
    </row>
    <row r="6" spans="1:26" ht="24.75" customHeight="1" thickBot="1">
      <c r="A6" s="105" t="s">
        <v>107</v>
      </c>
      <c r="B6" s="105">
        <v>1</v>
      </c>
      <c r="C6" s="105" t="s">
        <v>120</v>
      </c>
      <c r="D6" s="105" t="s">
        <v>24</v>
      </c>
      <c r="E6" s="105" t="s">
        <v>121</v>
      </c>
      <c r="F6" s="106" t="s">
        <v>122</v>
      </c>
    </row>
    <row r="7" spans="1:26" ht="24.75" customHeight="1" thickBot="1">
      <c r="A7" s="105" t="s">
        <v>107</v>
      </c>
      <c r="B7" s="105">
        <v>1</v>
      </c>
      <c r="C7" s="105" t="s">
        <v>123</v>
      </c>
      <c r="D7" s="105" t="s">
        <v>25</v>
      </c>
      <c r="E7" s="105" t="s">
        <v>124</v>
      </c>
      <c r="F7" s="106" t="s">
        <v>125</v>
      </c>
    </row>
    <row r="8" spans="1:26" ht="24.75" customHeight="1" thickBot="1">
      <c r="A8" s="105" t="s">
        <v>107</v>
      </c>
      <c r="B8" s="105">
        <v>1</v>
      </c>
      <c r="C8" s="105" t="s">
        <v>126</v>
      </c>
      <c r="D8" s="105" t="s">
        <v>26</v>
      </c>
      <c r="E8" s="105" t="s">
        <v>127</v>
      </c>
      <c r="F8" s="106" t="s">
        <v>128</v>
      </c>
    </row>
    <row r="9" spans="1:26" ht="24.75" customHeight="1" thickBot="1">
      <c r="A9" s="105" t="s">
        <v>129</v>
      </c>
      <c r="B9" s="105">
        <v>2</v>
      </c>
      <c r="C9" s="105" t="s">
        <v>130</v>
      </c>
      <c r="D9" s="105" t="s">
        <v>27</v>
      </c>
      <c r="E9" s="105" t="s">
        <v>131</v>
      </c>
      <c r="F9" s="106" t="s">
        <v>132</v>
      </c>
    </row>
    <row r="10" spans="1:26" ht="24.75" customHeight="1" thickBot="1">
      <c r="A10" s="105" t="s">
        <v>129</v>
      </c>
      <c r="B10" s="105">
        <v>2</v>
      </c>
      <c r="C10" s="105" t="s">
        <v>133</v>
      </c>
      <c r="D10" s="105" t="s">
        <v>28</v>
      </c>
      <c r="E10" s="105" t="s">
        <v>134</v>
      </c>
      <c r="F10" s="106" t="s">
        <v>135</v>
      </c>
    </row>
    <row r="11" spans="1:26" ht="24.75" customHeight="1" thickBot="1">
      <c r="A11" s="105" t="s">
        <v>129</v>
      </c>
      <c r="B11" s="105">
        <v>2</v>
      </c>
      <c r="C11" s="105" t="s">
        <v>136</v>
      </c>
      <c r="D11" s="105" t="s">
        <v>29</v>
      </c>
      <c r="E11" s="105" t="s">
        <v>137</v>
      </c>
      <c r="F11" s="106" t="s">
        <v>138</v>
      </c>
    </row>
    <row r="12" spans="1:26" ht="24.75" customHeight="1" thickBot="1">
      <c r="A12" s="105" t="s">
        <v>129</v>
      </c>
      <c r="B12" s="105">
        <v>2</v>
      </c>
      <c r="C12" s="105" t="s">
        <v>139</v>
      </c>
      <c r="D12" s="105" t="s">
        <v>30</v>
      </c>
      <c r="E12" s="105" t="s">
        <v>140</v>
      </c>
      <c r="F12" s="106" t="s">
        <v>141</v>
      </c>
    </row>
    <row r="13" spans="1:26" ht="24.75" customHeight="1" thickBot="1">
      <c r="A13" s="105" t="s">
        <v>129</v>
      </c>
      <c r="B13" s="105">
        <v>2</v>
      </c>
      <c r="C13" s="105" t="s">
        <v>142</v>
      </c>
      <c r="D13" s="105" t="s">
        <v>31</v>
      </c>
      <c r="E13" s="105" t="s">
        <v>143</v>
      </c>
      <c r="F13" s="106" t="s">
        <v>144</v>
      </c>
    </row>
    <row r="14" spans="1:26" ht="24.75" customHeight="1" thickBot="1">
      <c r="A14" s="105" t="s">
        <v>129</v>
      </c>
      <c r="B14" s="105">
        <v>2</v>
      </c>
      <c r="C14" s="105" t="s">
        <v>145</v>
      </c>
      <c r="D14" s="105" t="s">
        <v>32</v>
      </c>
      <c r="E14" s="105" t="s">
        <v>146</v>
      </c>
      <c r="F14" s="106" t="s">
        <v>147</v>
      </c>
    </row>
    <row r="15" spans="1:26" ht="24.75" customHeight="1" thickBot="1">
      <c r="A15" s="105" t="s">
        <v>148</v>
      </c>
      <c r="B15" s="105">
        <v>3</v>
      </c>
      <c r="C15" s="105" t="s">
        <v>149</v>
      </c>
      <c r="D15" s="105" t="s">
        <v>33</v>
      </c>
      <c r="E15" s="105" t="s">
        <v>150</v>
      </c>
      <c r="F15" s="106" t="s">
        <v>151</v>
      </c>
    </row>
    <row r="16" spans="1:26" ht="24.75" customHeight="1" thickBot="1">
      <c r="A16" s="105" t="s">
        <v>148</v>
      </c>
      <c r="B16" s="105">
        <v>3</v>
      </c>
      <c r="C16" s="105" t="s">
        <v>152</v>
      </c>
      <c r="D16" s="105" t="s">
        <v>34</v>
      </c>
      <c r="E16" s="105" t="s">
        <v>153</v>
      </c>
      <c r="F16" s="106" t="s">
        <v>154</v>
      </c>
    </row>
    <row r="17" spans="1:6" ht="24.75" customHeight="1" thickBot="1">
      <c r="A17" s="105" t="s">
        <v>148</v>
      </c>
      <c r="B17" s="105">
        <v>3</v>
      </c>
      <c r="C17" s="105" t="s">
        <v>155</v>
      </c>
      <c r="D17" s="105" t="s">
        <v>35</v>
      </c>
      <c r="E17" s="105" t="s">
        <v>156</v>
      </c>
      <c r="F17" s="106" t="s">
        <v>157</v>
      </c>
    </row>
    <row r="18" spans="1:6" ht="24.75" customHeight="1" thickBot="1">
      <c r="A18" s="105" t="s">
        <v>148</v>
      </c>
      <c r="B18" s="105">
        <v>3</v>
      </c>
      <c r="C18" s="105" t="s">
        <v>158</v>
      </c>
      <c r="D18" s="105" t="s">
        <v>36</v>
      </c>
      <c r="E18" s="105" t="s">
        <v>159</v>
      </c>
      <c r="F18" s="106" t="s">
        <v>160</v>
      </c>
    </row>
    <row r="19" spans="1:6" ht="24.75" customHeight="1" thickBot="1">
      <c r="A19" s="105" t="s">
        <v>148</v>
      </c>
      <c r="B19" s="105">
        <v>3</v>
      </c>
      <c r="C19" s="105" t="s">
        <v>161</v>
      </c>
      <c r="D19" s="105" t="s">
        <v>37</v>
      </c>
      <c r="E19" s="105" t="s">
        <v>162</v>
      </c>
      <c r="F19" s="106" t="s">
        <v>163</v>
      </c>
    </row>
    <row r="20" spans="1:6" ht="24.75" customHeight="1" thickBot="1">
      <c r="A20" s="105" t="s">
        <v>164</v>
      </c>
      <c r="B20" s="105">
        <v>4</v>
      </c>
      <c r="C20" s="105" t="s">
        <v>165</v>
      </c>
      <c r="D20" s="105" t="s">
        <v>38</v>
      </c>
      <c r="E20" s="105" t="s">
        <v>166</v>
      </c>
      <c r="F20" s="106" t="s">
        <v>167</v>
      </c>
    </row>
    <row r="21" spans="1:6" ht="24.75" customHeight="1" thickBot="1">
      <c r="A21" s="105" t="s">
        <v>164</v>
      </c>
      <c r="B21" s="105">
        <v>4</v>
      </c>
      <c r="C21" s="105" t="s">
        <v>168</v>
      </c>
      <c r="D21" s="105" t="s">
        <v>39</v>
      </c>
      <c r="E21" s="105" t="s">
        <v>169</v>
      </c>
      <c r="F21" s="106" t="s">
        <v>170</v>
      </c>
    </row>
    <row r="22" spans="1:6" ht="24.75" customHeight="1" thickBot="1">
      <c r="A22" s="105" t="s">
        <v>171</v>
      </c>
      <c r="B22" s="105">
        <v>5</v>
      </c>
      <c r="C22" s="105" t="s">
        <v>172</v>
      </c>
      <c r="D22" s="105" t="s">
        <v>40</v>
      </c>
      <c r="E22" s="105" t="s">
        <v>173</v>
      </c>
      <c r="F22" s="106" t="s">
        <v>174</v>
      </c>
    </row>
    <row r="23" spans="1:6" ht="24.75" customHeight="1" thickBot="1">
      <c r="A23" s="105" t="s">
        <v>171</v>
      </c>
      <c r="B23" s="105">
        <v>5</v>
      </c>
      <c r="C23" s="105" t="s">
        <v>175</v>
      </c>
      <c r="D23" s="105" t="s">
        <v>41</v>
      </c>
      <c r="E23" s="105" t="s">
        <v>176</v>
      </c>
      <c r="F23" s="106" t="s">
        <v>177</v>
      </c>
    </row>
    <row r="24" spans="1:6" ht="24.75" customHeight="1" thickBot="1">
      <c r="A24" s="105" t="s">
        <v>171</v>
      </c>
      <c r="B24" s="105">
        <v>5</v>
      </c>
      <c r="C24" s="105" t="s">
        <v>178</v>
      </c>
      <c r="D24" s="105" t="s">
        <v>42</v>
      </c>
      <c r="E24" s="105" t="s">
        <v>179</v>
      </c>
      <c r="F24" s="106" t="s">
        <v>180</v>
      </c>
    </row>
    <row r="25" spans="1:6" ht="24.75" customHeight="1" thickBot="1">
      <c r="A25" s="105" t="s">
        <v>181</v>
      </c>
      <c r="B25" s="105">
        <v>6</v>
      </c>
      <c r="C25" s="105" t="s">
        <v>182</v>
      </c>
      <c r="D25" s="105" t="s">
        <v>43</v>
      </c>
      <c r="E25" s="105" t="s">
        <v>183</v>
      </c>
      <c r="F25" s="106" t="s">
        <v>184</v>
      </c>
    </row>
    <row r="26" spans="1:6" ht="24.75" customHeight="1" thickBot="1">
      <c r="A26" s="105" t="s">
        <v>181</v>
      </c>
      <c r="B26" s="105">
        <v>6</v>
      </c>
      <c r="C26" s="105" t="s">
        <v>185</v>
      </c>
      <c r="D26" s="105" t="s">
        <v>44</v>
      </c>
      <c r="E26" s="105" t="s">
        <v>186</v>
      </c>
      <c r="F26" s="106" t="s">
        <v>187</v>
      </c>
    </row>
    <row r="27" spans="1:6" ht="24.75" customHeight="1" thickBot="1">
      <c r="A27" s="105" t="s">
        <v>181</v>
      </c>
      <c r="B27" s="105">
        <v>6</v>
      </c>
      <c r="C27" s="105" t="s">
        <v>188</v>
      </c>
      <c r="D27" s="105" t="s">
        <v>189</v>
      </c>
      <c r="E27" s="105" t="s">
        <v>190</v>
      </c>
      <c r="F27" s="106" t="s">
        <v>191</v>
      </c>
    </row>
    <row r="28" spans="1:6" ht="24.75" customHeight="1" thickBot="1">
      <c r="A28" s="105" t="s">
        <v>192</v>
      </c>
      <c r="B28" s="105">
        <v>7</v>
      </c>
      <c r="C28" s="105" t="s">
        <v>193</v>
      </c>
      <c r="D28" s="105" t="s">
        <v>45</v>
      </c>
      <c r="E28" s="105" t="s">
        <v>194</v>
      </c>
      <c r="F28" s="106" t="s">
        <v>195</v>
      </c>
    </row>
    <row r="29" spans="1:6" ht="24.75" customHeight="1" thickBot="1">
      <c r="A29" s="105" t="s">
        <v>192</v>
      </c>
      <c r="B29" s="105">
        <v>7</v>
      </c>
      <c r="C29" s="105" t="s">
        <v>196</v>
      </c>
      <c r="D29" s="105" t="s">
        <v>46</v>
      </c>
      <c r="E29" s="105" t="s">
        <v>197</v>
      </c>
      <c r="F29" s="106" t="s">
        <v>198</v>
      </c>
    </row>
    <row r="30" spans="1:6" ht="24.75" customHeight="1" thickBot="1">
      <c r="A30" s="105" t="s">
        <v>192</v>
      </c>
      <c r="B30" s="105">
        <v>7</v>
      </c>
      <c r="C30" s="105" t="s">
        <v>199</v>
      </c>
      <c r="D30" s="105" t="s">
        <v>47</v>
      </c>
      <c r="E30" s="105" t="s">
        <v>200</v>
      </c>
      <c r="F30" s="106" t="s">
        <v>201</v>
      </c>
    </row>
    <row r="31" spans="1:6" ht="48.75" thickBot="1">
      <c r="A31" s="105" t="s">
        <v>202</v>
      </c>
      <c r="B31" s="105">
        <v>8</v>
      </c>
      <c r="C31" s="105" t="s">
        <v>203</v>
      </c>
      <c r="D31" s="105" t="s">
        <v>48</v>
      </c>
      <c r="E31" s="105" t="s">
        <v>204</v>
      </c>
      <c r="F31" s="106" t="s">
        <v>205</v>
      </c>
    </row>
    <row r="32" spans="1:6" ht="37.5" customHeight="1" thickBot="1">
      <c r="A32" s="105" t="s">
        <v>202</v>
      </c>
      <c r="B32" s="105">
        <v>8</v>
      </c>
      <c r="C32" s="105" t="s">
        <v>206</v>
      </c>
      <c r="D32" s="105" t="s">
        <v>49</v>
      </c>
      <c r="E32" s="105" t="s">
        <v>207</v>
      </c>
      <c r="F32" s="106" t="s">
        <v>208</v>
      </c>
    </row>
    <row r="33" spans="1:6" ht="24.75" customHeight="1" thickBot="1">
      <c r="A33" s="105" t="s">
        <v>202</v>
      </c>
      <c r="B33" s="105">
        <v>8</v>
      </c>
      <c r="C33" s="105" t="s">
        <v>209</v>
      </c>
      <c r="D33" s="105" t="s">
        <v>50</v>
      </c>
      <c r="E33" s="105" t="s">
        <v>210</v>
      </c>
      <c r="F33" s="106" t="s">
        <v>211</v>
      </c>
    </row>
    <row r="34" spans="1:6" ht="14.25" customHeight="1"/>
    <row r="35" spans="1:6" ht="14.25" customHeight="1"/>
    <row r="36" spans="1:6" ht="14.25" customHeight="1"/>
    <row r="37" spans="1:6" ht="14.25" customHeight="1"/>
    <row r="38" spans="1:6" ht="14.25" customHeight="1"/>
    <row r="39" spans="1:6" ht="14.25" customHeight="1"/>
    <row r="40" spans="1:6" ht="14.25" customHeight="1"/>
    <row r="41" spans="1:6" ht="14.25" customHeight="1"/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G6" sqref="G6"/>
    </sheetView>
  </sheetViews>
  <sheetFormatPr defaultRowHeight="15"/>
  <cols>
    <col min="1" max="1" width="34" bestFit="1" customWidth="1"/>
    <col min="3" max="3" width="13.5703125" bestFit="1" customWidth="1"/>
    <col min="5" max="5" width="12.7109375" bestFit="1" customWidth="1"/>
    <col min="6" max="6" width="29.7109375" bestFit="1" customWidth="1"/>
    <col min="7" max="7" width="14.28515625" customWidth="1"/>
  </cols>
  <sheetData>
    <row r="1" spans="1:7">
      <c r="A1" t="s">
        <v>20</v>
      </c>
      <c r="B1" t="s">
        <v>94</v>
      </c>
      <c r="C1" t="s">
        <v>63</v>
      </c>
      <c r="D1" t="s">
        <v>64</v>
      </c>
      <c r="E1" t="s">
        <v>76</v>
      </c>
      <c r="F1" t="s">
        <v>57</v>
      </c>
      <c r="G1" t="s">
        <v>86</v>
      </c>
    </row>
    <row r="2" spans="1:7">
      <c r="A2" t="s">
        <v>21</v>
      </c>
      <c r="B2" t="s">
        <v>92</v>
      </c>
      <c r="C2" t="s">
        <v>65</v>
      </c>
      <c r="D2" t="s">
        <v>66</v>
      </c>
      <c r="E2" t="s">
        <v>70</v>
      </c>
      <c r="F2" t="s">
        <v>58</v>
      </c>
      <c r="G2" t="s">
        <v>87</v>
      </c>
    </row>
    <row r="3" spans="1:7">
      <c r="A3" t="s">
        <v>22</v>
      </c>
      <c r="B3" t="s">
        <v>93</v>
      </c>
      <c r="C3" t="s">
        <v>67</v>
      </c>
      <c r="E3" t="s">
        <v>72</v>
      </c>
      <c r="F3" t="s">
        <v>80</v>
      </c>
      <c r="G3" t="s">
        <v>72</v>
      </c>
    </row>
    <row r="4" spans="1:7">
      <c r="A4" t="s">
        <v>23</v>
      </c>
      <c r="C4" t="s">
        <v>68</v>
      </c>
      <c r="E4" t="s">
        <v>73</v>
      </c>
      <c r="G4" t="s">
        <v>96</v>
      </c>
    </row>
    <row r="5" spans="1:7">
      <c r="A5" t="s">
        <v>24</v>
      </c>
      <c r="E5" t="s">
        <v>74</v>
      </c>
    </row>
    <row r="6" spans="1:7">
      <c r="A6" t="s">
        <v>25</v>
      </c>
      <c r="E6" t="s">
        <v>75</v>
      </c>
    </row>
    <row r="7" spans="1:7">
      <c r="A7" t="s">
        <v>26</v>
      </c>
      <c r="E7" t="s">
        <v>71</v>
      </c>
    </row>
    <row r="8" spans="1:7">
      <c r="A8" t="s">
        <v>27</v>
      </c>
      <c r="E8" t="s">
        <v>89</v>
      </c>
    </row>
    <row r="9" spans="1:7">
      <c r="A9" t="s">
        <v>28</v>
      </c>
      <c r="E9" t="s">
        <v>90</v>
      </c>
    </row>
    <row r="10" spans="1:7">
      <c r="A10" t="s">
        <v>29</v>
      </c>
    </row>
    <row r="11" spans="1:7">
      <c r="A11" t="s">
        <v>30</v>
      </c>
    </row>
    <row r="12" spans="1:7">
      <c r="A12" t="s">
        <v>31</v>
      </c>
    </row>
    <row r="13" spans="1:7">
      <c r="A13" t="s">
        <v>32</v>
      </c>
    </row>
    <row r="14" spans="1:7">
      <c r="A14" t="s">
        <v>33</v>
      </c>
    </row>
    <row r="15" spans="1:7">
      <c r="A15" t="s">
        <v>34</v>
      </c>
    </row>
    <row r="16" spans="1:7">
      <c r="A16" t="s">
        <v>35</v>
      </c>
    </row>
    <row r="17" spans="1:1">
      <c r="A17" t="s">
        <v>36</v>
      </c>
    </row>
    <row r="18" spans="1:1">
      <c r="A18" t="s">
        <v>37</v>
      </c>
    </row>
    <row r="19" spans="1:1">
      <c r="A19" t="s">
        <v>38</v>
      </c>
    </row>
    <row r="20" spans="1:1">
      <c r="A20" t="s">
        <v>39</v>
      </c>
    </row>
    <row r="21" spans="1:1">
      <c r="A21" t="s">
        <v>40</v>
      </c>
    </row>
    <row r="22" spans="1:1">
      <c r="A22" t="s">
        <v>41</v>
      </c>
    </row>
    <row r="23" spans="1:1">
      <c r="A23" t="s">
        <v>42</v>
      </c>
    </row>
    <row r="24" spans="1:1">
      <c r="A24" t="s">
        <v>43</v>
      </c>
    </row>
    <row r="25" spans="1:1">
      <c r="A25" t="s">
        <v>44</v>
      </c>
    </row>
    <row r="26" spans="1:1">
      <c r="A26" t="s">
        <v>62</v>
      </c>
    </row>
    <row r="27" spans="1:1">
      <c r="A27" t="s">
        <v>45</v>
      </c>
    </row>
    <row r="28" spans="1:1">
      <c r="A28" t="s">
        <v>46</v>
      </c>
    </row>
    <row r="29" spans="1:1">
      <c r="A29" t="s">
        <v>47</v>
      </c>
    </row>
    <row r="30" spans="1:1">
      <c r="A30" t="s">
        <v>48</v>
      </c>
    </row>
    <row r="31" spans="1:1">
      <c r="A31" t="s">
        <v>49</v>
      </c>
    </row>
    <row r="32" spans="1:1">
      <c r="A32" t="s">
        <v>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I -PA</vt:lpstr>
      <vt:lpstr>II - PI Fehidro</vt:lpstr>
      <vt:lpstr>III -PI Geral</vt:lpstr>
      <vt:lpstr>PDCs Del CRH 190</vt:lpstr>
      <vt:lpstr>Operacional</vt:lpstr>
      <vt:lpstr>'I -PA'!Area_de_impressao</vt:lpstr>
      <vt:lpstr>'II - PI Fehidro'!Area_de_impressao</vt:lpstr>
      <vt:lpstr>'III -PI Geral'!Area_de_impressao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Nilceia Franchi</dc:creator>
  <cp:lastModifiedBy>Comite</cp:lastModifiedBy>
  <cp:lastPrinted>2019-12-20T11:58:51Z</cp:lastPrinted>
  <dcterms:created xsi:type="dcterms:W3CDTF">2013-08-15T20:01:52Z</dcterms:created>
  <dcterms:modified xsi:type="dcterms:W3CDTF">2020-11-20T15:47:44Z</dcterms:modified>
</cp:coreProperties>
</file>