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3470" windowHeight="11760" tabRatio="630" activeTab="0"/>
  </bookViews>
  <sheets>
    <sheet name="Plano de Aplicação" sheetId="1" r:id="rId1"/>
    <sheet name="Plano de Custeio " sheetId="2" r:id="rId2"/>
    <sheet name="Memória de cálculo Invest " sheetId="3" r:id="rId3"/>
  </sheets>
  <definedNames>
    <definedName name="_xlnm.Print_Area" localSheetId="1">'Plano de Custeio '!$A$1:$C$51</definedName>
  </definedNames>
  <calcPr fullCalcOnLoad="1"/>
</workbook>
</file>

<file path=xl/comments1.xml><?xml version="1.0" encoding="utf-8"?>
<comments xmlns="http://schemas.openxmlformats.org/spreadsheetml/2006/main">
  <authors>
    <author>Carolina Miramar de Souza Almeida</author>
  </authors>
  <commentList>
    <comment ref="C70" authorId="0">
      <text>
        <r>
          <rPr>
            <b/>
            <sz val="9"/>
            <rFont val="Tahoma"/>
            <family val="2"/>
          </rPr>
          <t xml:space="preserve">Recurso de custeio transferido para investimento.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<sst xmlns="http://schemas.openxmlformats.org/spreadsheetml/2006/main" count="360" uniqueCount="269">
  <si>
    <t>%</t>
  </si>
  <si>
    <t>SUB-TOTAL</t>
  </si>
  <si>
    <t>1 RECEITA</t>
  </si>
  <si>
    <t>APURAÇÃO FINAL DA DISPONIBILIDADE PARA INVESTIMENTO</t>
  </si>
  <si>
    <t>2.1 Ajuste da Arrecadação</t>
  </si>
  <si>
    <t xml:space="preserve">2.2 Ajuste do Custeio 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</si>
  <si>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</si>
  <si>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</si>
  <si>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</si>
  <si>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</si>
  <si>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</si>
  <si>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</si>
  <si>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4.2 Taxa de Administração do Agente Financeiro (Inc. V, Artigo 22)</t>
  </si>
  <si>
    <t>TOTAL</t>
  </si>
  <si>
    <t>4.3 Taxa de Liberação do Agente Financeiro (Inc. V, Artigo 22)</t>
  </si>
  <si>
    <t>4.4 Taxa de Liberação dos Agentes Técnicos (Inc. V, Artigo 22)</t>
  </si>
  <si>
    <t>4.5 Taxa de Comissão de Estudos dos Agentes Técnicos (Inc. V, Artigo 22)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</si>
  <si>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</si>
  <si>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</si>
  <si>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</si>
  <si>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</si>
  <si>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</si>
  <si>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Decreto estadual nº 50.667, de 30 de março de 2006</t>
  </si>
  <si>
    <t>4 AJUSTES DO EXERCÍCIO ANTERIOR E PREVISÕES PARA O EXERCÍCIO ATUAL</t>
  </si>
  <si>
    <t>3.1 Alocação da previsão de arrecadação (máximo de 10%)</t>
  </si>
  <si>
    <t>3 DESPESAS DE CUSTEIO (conforme Anexo II)</t>
  </si>
  <si>
    <r>
      <t>6.7.2 Resultado da movimentação dos empreendimentos (</t>
    </r>
    <r>
      <rPr>
        <sz val="7"/>
        <rFont val="Arial"/>
        <family val="2"/>
      </rPr>
      <t>durante período de vigência do plano de aplicação anterior (diferença dos valores pleiteados e contratados, cancelamentos, conclusões e aditivos). As apurações são realizadas na memória de cálculo, conforme Anexo III)</t>
    </r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</si>
  <si>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</si>
  <si>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</si>
  <si>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</si>
  <si>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</si>
  <si>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</si>
  <si>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</si>
  <si>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</si>
  <si>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>Para empreendimentos com código SINFEHIDRO
do Plano de Aplicação do (ano anterior)</t>
  </si>
  <si>
    <t xml:space="preserve">Lançar valor final na coluna </t>
  </si>
  <si>
    <t>Em análise</t>
  </si>
  <si>
    <t>-</t>
  </si>
  <si>
    <t>Valor da coluna (A)</t>
  </si>
  <si>
    <t>(F)</t>
  </si>
  <si>
    <t>Não Iniciado</t>
  </si>
  <si>
    <t>Valor da coluna (A)-(B)</t>
  </si>
  <si>
    <t>Valor da coluna (B)</t>
  </si>
  <si>
    <t>Em Execução</t>
  </si>
  <si>
    <t>Concluído</t>
  </si>
  <si>
    <t>Valor da coluna (B)+(C)-(D)</t>
  </si>
  <si>
    <t>(E)</t>
  </si>
  <si>
    <t>Cancelado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</si>
  <si>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</si>
  <si>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</si>
  <si>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</si>
  <si>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</si>
  <si>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</si>
  <si>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</si>
  <si>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</si>
  <si>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</si>
  <si>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</si>
  <si>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</si>
  <si>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</si>
  <si>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Em execução</t>
  </si>
  <si>
    <t>Não iniciado</t>
  </si>
  <si>
    <t xml:space="preserve">DELIBERAÇÃO CBH Nº      , DE     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</si>
  <si>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</si>
  <si>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</si>
  <si>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</si>
  <si>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</si>
  <si>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</si>
  <si>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</si>
  <si>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</si>
  <si>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</si>
  <si>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</si>
  <si>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</si>
  <si>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</si>
  <si>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</si>
  <si>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</si>
  <si>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</si>
  <si>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</si>
  <si>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</si>
  <si>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</si>
  <si>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</si>
  <si>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</si>
  <si>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</si>
  <si>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</si>
  <si>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</si>
  <si>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</si>
  <si>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</si>
  <si>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</si>
  <si>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</si>
  <si>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</si>
  <si>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</si>
  <si>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</si>
  <si>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</si>
  <si>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</si>
  <si>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</si>
  <si>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</si>
  <si>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</si>
  <si>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</si>
  <si>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</si>
  <si>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</si>
  <si>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</si>
  <si>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</si>
  <si>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</si>
  <si>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3.1.5 Transferência para DAEE - ressarcimento de tarifas de cobrança</t>
  </si>
  <si>
    <t>2. Transferência para DAEE - ressarcimento de tarifas de cobrança</t>
  </si>
  <si>
    <t>3. Correio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</si>
  <si>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</si>
  <si>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</si>
  <si>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</si>
  <si>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</si>
  <si>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</si>
  <si>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</si>
  <si>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 xml:space="preserve">6.8 Transferência de Recursos de Custeio </t>
  </si>
  <si>
    <t>2.1.3 Restituição de valores cobrados pelo uso da água ao usuário</t>
  </si>
  <si>
    <t>Valor da coluna (A) ou (B)</t>
  </si>
  <si>
    <t>1.1 Previsão de Arrecadação no Exercício (2020) - Programa 2625 - Ação 2485- LOA</t>
  </si>
  <si>
    <t>2 AJUSTE DA RECEITA (ANO 2019)</t>
  </si>
  <si>
    <t>2.1.1 Previsão de arrecadação (ano 2019)</t>
  </si>
  <si>
    <t>2.1.2 Arrecadação (ano 2019)</t>
  </si>
  <si>
    <t>2.2.1 Previsão de alocação para Custeio (ano 2019)</t>
  </si>
  <si>
    <t>2.2.2 Repasse efetivo para Custeio (ano 2019) (Somatória de "Resgate para transferência ao DAEE" + "Repasse sobre valores arrecadados")</t>
  </si>
  <si>
    <t>4.1.2 Rendimentos (ano 2019)</t>
  </si>
  <si>
    <t>4.1.4 Previsão para o exercício de (ano 2020)</t>
  </si>
  <si>
    <t>4.2.1 Previsão da Taxa de Administração (ano 2019)</t>
  </si>
  <si>
    <t>4.2.2 Desembolso efetuado (ano 2019)</t>
  </si>
  <si>
    <t>4.2.3 Ajuste da Taxa de Administração do Agente Financeiro (ano 2019)</t>
  </si>
  <si>
    <t>4.2.4 Provisão para taxa de Administração do Agente Financeiro (ano 2020)</t>
  </si>
  <si>
    <t>4.3.1 Previsão da Taxa de Liberação do Agente Financeiro (ano 2019)</t>
  </si>
  <si>
    <t>4.3.2 Desembolso efetuado (ano 2019)</t>
  </si>
  <si>
    <t>4.3.3 Ajuste da Taxa de Liberação do Agente Financeiro (ano 2019)</t>
  </si>
  <si>
    <t>4.3.4 Provisão para Taxa de Liberação do Agente Financeiro (ano 2020)</t>
  </si>
  <si>
    <t>4.4.2 Desembolso efetuado (ano 2019)</t>
  </si>
  <si>
    <t>4.4.4 Provisão para Taxa de Liberação dos Agentes Técnicos (ano 2020)</t>
  </si>
  <si>
    <t>4.4.3 Ajuste da Taxa de Liberação dos Agentes Técnicos (ano 2019)</t>
  </si>
  <si>
    <t>4.5.1 Previsão da Taxa Comissão de Estudos dos Agentes Técnicos  (ano 2019)</t>
  </si>
  <si>
    <t>4.5.3 Ajuste da Taxa Comissão de Estudos dos Agentes Técnicos (ano 2019)</t>
  </si>
  <si>
    <t>4.5.4 Provisão para Taxa Comissão de Estudos dos Agentes Técnicos (ano 2020)</t>
  </si>
  <si>
    <t>4.1.3 Ajuste do exercício (ano 2019) (previsto x rendimentos)</t>
  </si>
  <si>
    <t>4.1.1 Previsão de rendimentos (ano 2020)</t>
  </si>
  <si>
    <t>4.4.1 Previsão da Taxa de Liberação dos Agentes Técnicos (ano 2019)</t>
  </si>
  <si>
    <t>4.5.2 Desembolso efetuado (ano 2019)</t>
  </si>
  <si>
    <t>2017-BT_COB-11</t>
  </si>
  <si>
    <t>121/2018</t>
  </si>
  <si>
    <t>2017-BT_COB-12</t>
  </si>
  <si>
    <t>157/2018</t>
  </si>
  <si>
    <t>2017-BT_COB-13</t>
  </si>
  <si>
    <t>223/2018</t>
  </si>
  <si>
    <t>2017-BT_COB-16</t>
  </si>
  <si>
    <t>132/2018</t>
  </si>
  <si>
    <t>2017-BT_COB-17</t>
  </si>
  <si>
    <t>038/2018</t>
  </si>
  <si>
    <t>2017-BT_COB-18</t>
  </si>
  <si>
    <t>143/2018</t>
  </si>
  <si>
    <t>2017-BT_COB-19</t>
  </si>
  <si>
    <t>115/2018</t>
  </si>
  <si>
    <t>2017-BT_COB-20</t>
  </si>
  <si>
    <t>208/2018</t>
  </si>
  <si>
    <t>2017-BT_COB-22</t>
  </si>
  <si>
    <t>027/2018</t>
  </si>
  <si>
    <t>2017-BT_COB-28</t>
  </si>
  <si>
    <t>139/2018</t>
  </si>
  <si>
    <t>2017-BT_COB-29</t>
  </si>
  <si>
    <t>188/2018</t>
  </si>
  <si>
    <t>2017-BT_COB-30</t>
  </si>
  <si>
    <t>144/2018</t>
  </si>
  <si>
    <t>2017-BT_COB-32</t>
  </si>
  <si>
    <t>147/2018</t>
  </si>
  <si>
    <t>2017-BT_COB-33</t>
  </si>
  <si>
    <t>251/2018</t>
  </si>
  <si>
    <t>2017-BT_COB-34</t>
  </si>
  <si>
    <t>116/2018</t>
  </si>
  <si>
    <t>2017-BT_COB-36</t>
  </si>
  <si>
    <t>074/2018</t>
  </si>
  <si>
    <t>2017-BT_COB-38</t>
  </si>
  <si>
    <t>146/2018</t>
  </si>
  <si>
    <t>2017-BT_COB-39</t>
  </si>
  <si>
    <t>224/2018</t>
  </si>
  <si>
    <t>2017-BT_COB-40</t>
  </si>
  <si>
    <t>118/2018</t>
  </si>
  <si>
    <t>2017-BT_COB-42</t>
  </si>
  <si>
    <t>133/2018</t>
  </si>
  <si>
    <t>2017-BT_COB-44</t>
  </si>
  <si>
    <t>156/2018</t>
  </si>
  <si>
    <t>2017-BT_COB-47</t>
  </si>
  <si>
    <t>090/2018</t>
  </si>
  <si>
    <t>2017-BT_COB-49</t>
  </si>
  <si>
    <t>083/2018</t>
  </si>
  <si>
    <t>2017-BT_COB-50</t>
  </si>
  <si>
    <t>082/2018</t>
  </si>
  <si>
    <t>2018-BT_COB-51</t>
  </si>
  <si>
    <t>2018-BT_COB-52</t>
  </si>
  <si>
    <t>2018-BT_COB-53</t>
  </si>
  <si>
    <t>2018-BT_COB-54</t>
  </si>
  <si>
    <t>2018-BT_COB-55</t>
  </si>
  <si>
    <t>2018-BT_COB-56</t>
  </si>
  <si>
    <t>2018-BT_COB-57</t>
  </si>
  <si>
    <t>2018-BT_COB-58</t>
  </si>
  <si>
    <t>2018-BT_COB-59</t>
  </si>
  <si>
    <t>2018-BT_COB-60</t>
  </si>
  <si>
    <t>2018-BT_COB-61</t>
  </si>
  <si>
    <t>2018-BT_COB-63</t>
  </si>
  <si>
    <t>2018-BT_COB-64</t>
  </si>
  <si>
    <t>2018-BT_COB-65</t>
  </si>
  <si>
    <t>2018-BT_COB-66</t>
  </si>
  <si>
    <t>2018-BT_COB-67</t>
  </si>
  <si>
    <t>2018-BT_COB-68</t>
  </si>
  <si>
    <t>2018-BT_COB-69</t>
  </si>
  <si>
    <t>Concluido</t>
  </si>
  <si>
    <t>006/2019</t>
  </si>
  <si>
    <t>219/2019</t>
  </si>
  <si>
    <t>Execução</t>
  </si>
  <si>
    <t>129/2019</t>
  </si>
  <si>
    <t>081/2019</t>
  </si>
  <si>
    <t>223/2019</t>
  </si>
  <si>
    <t>149/2019</t>
  </si>
  <si>
    <t>154/2019</t>
  </si>
  <si>
    <t>100/2019</t>
  </si>
  <si>
    <t>101/2019</t>
  </si>
  <si>
    <t>082/2019</t>
  </si>
  <si>
    <t>231/2019</t>
  </si>
  <si>
    <t>187/2019</t>
  </si>
  <si>
    <t>130/2019</t>
  </si>
  <si>
    <t>188/2019</t>
  </si>
  <si>
    <t>033/2019</t>
  </si>
  <si>
    <t>031/2019</t>
  </si>
  <si>
    <t xml:space="preserve">Concluido </t>
  </si>
  <si>
    <t xml:space="preserve">Cancelado </t>
  </si>
  <si>
    <t>2019-BT_COB-70</t>
  </si>
  <si>
    <t>2019-BT_COB-71</t>
  </si>
  <si>
    <t>2019-BT_COB-72</t>
  </si>
  <si>
    <t>2019-BT_COB-73</t>
  </si>
  <si>
    <t>2019-BT_COB-74</t>
  </si>
  <si>
    <t>2019-BT_COB-75</t>
  </si>
  <si>
    <t>2019-BT_COB-76</t>
  </si>
  <si>
    <t>2019-BT_COB-77</t>
  </si>
  <si>
    <t>2019-BT_COB-78</t>
  </si>
  <si>
    <t>2019-BT_COB-79</t>
  </si>
  <si>
    <t>2019-BT_COB-80</t>
  </si>
  <si>
    <t>2019-BT_COB-81</t>
  </si>
  <si>
    <t>2019-BT_COB-82</t>
  </si>
  <si>
    <t>2019-BT_COB-83</t>
  </si>
  <si>
    <t>2019-BT_COB-84</t>
  </si>
  <si>
    <t>2019-BT_COB-85</t>
  </si>
  <si>
    <t>2019-BT_COB-87</t>
  </si>
  <si>
    <t>2019-BT_COB-88</t>
  </si>
  <si>
    <t>2019-BT_COB-89</t>
  </si>
  <si>
    <t>068/2020</t>
  </si>
  <si>
    <t>132/2020</t>
  </si>
  <si>
    <t>134/2020</t>
  </si>
  <si>
    <t>074/2020</t>
  </si>
  <si>
    <t>179/2020</t>
  </si>
  <si>
    <t>037/2020</t>
  </si>
  <si>
    <t>002/2020</t>
  </si>
  <si>
    <t>240/2019</t>
  </si>
  <si>
    <t>249/2019</t>
  </si>
  <si>
    <t>161/2020</t>
  </si>
  <si>
    <t>365/2019</t>
  </si>
  <si>
    <t>190/2020</t>
  </si>
  <si>
    <t>015/2020</t>
  </si>
  <si>
    <t>003/2020</t>
  </si>
  <si>
    <t>116/2020</t>
  </si>
  <si>
    <t>368/2019</t>
  </si>
  <si>
    <t>089/2020</t>
  </si>
  <si>
    <t>6.7.1 Valor disponibilizado no plano de aplicação da cobrança (ano 2019) para investimento</t>
  </si>
  <si>
    <t>6.7 Ajuste do exercício (ano 2019)</t>
  </si>
  <si>
    <t>ANEXO II - DESPESAS DE CUSTEIO PARA (2020)</t>
  </si>
  <si>
    <t xml:space="preserve">      </t>
  </si>
  <si>
    <t xml:space="preserve">DELIBERAÇÃO CBH Nº  177 , DE 14/02/2020           </t>
  </si>
  <si>
    <t>DELIBERAÇÃO CBH Nº     177     / 14/02/2020</t>
  </si>
  <si>
    <t>ANEXO I - PLANO DE APLICAÇÃO DE RECURSOS DA COBRANÇA PARA (2020)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</si>
</sst>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  <numFmt numFmtId="173" formatCode="0.000"/>
    <numFmt numFmtId="174" formatCode="#,##0.0"/>
    <numFmt numFmtId="175" formatCode="0.0"/>
    <numFmt numFmtId="176" formatCode="#,##0.000"/>
    <numFmt numFmtId="177" formatCode="#,##0.0000"/>
    <numFmt numFmtId="178" formatCode="[$-416]dddd\,\ d&quot; de &quot;mmmm&quot; de &quot;yyyy"/>
    <numFmt numFmtId="179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10" fontId="56" fillId="0" borderId="12" xfId="0" applyNumberFormat="1" applyFont="1" applyFill="1" applyBorder="1" applyAlignment="1" applyProtection="1">
      <alignment vertical="center"/>
      <protection locked="0"/>
    </xf>
    <xf numFmtId="9" fontId="56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55" fillId="0" borderId="16" xfId="0" applyFont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14" fontId="9" fillId="33" borderId="16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right" vertical="center" wrapText="1"/>
    </xf>
    <xf numFmtId="171" fontId="4" fillId="34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0" xfId="51" applyFont="1" applyFill="1" applyBorder="1" applyAlignment="1">
      <alignment horizontal="center" wrapText="1"/>
      <protection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wrapText="1"/>
    </xf>
    <xf numFmtId="0" fontId="55" fillId="36" borderId="18" xfId="0" applyFont="1" applyFill="1" applyBorder="1" applyAlignment="1">
      <alignment horizontal="center" vertical="justify" wrapText="1"/>
    </xf>
    <xf numFmtId="0" fontId="54" fillId="0" borderId="19" xfId="0" applyFont="1" applyBorder="1" applyAlignment="1">
      <alignment wrapText="1"/>
    </xf>
    <xf numFmtId="0" fontId="54" fillId="0" borderId="20" xfId="0" applyFont="1" applyBorder="1" applyAlignment="1">
      <alignment horizontal="justify" vertical="justify" wrapText="1"/>
    </xf>
    <xf numFmtId="0" fontId="55" fillId="0" borderId="20" xfId="0" applyFont="1" applyBorder="1" applyAlignment="1">
      <alignment horizontal="justify" vertical="justify" wrapText="1"/>
    </xf>
    <xf numFmtId="0" fontId="55" fillId="36" borderId="20" xfId="0" applyFont="1" applyFill="1" applyBorder="1" applyAlignment="1">
      <alignment horizontal="center" vertical="justify" wrapText="1"/>
    </xf>
    <xf numFmtId="0" fontId="0" fillId="0" borderId="0" xfId="0" applyBorder="1" applyAlignment="1">
      <alignment wrapText="1"/>
    </xf>
    <xf numFmtId="9" fontId="55" fillId="35" borderId="2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 horizontal="justify" vertical="center"/>
    </xf>
    <xf numFmtId="4" fontId="4" fillId="0" borderId="22" xfId="0" applyNumberFormat="1" applyFont="1" applyBorder="1" applyAlignment="1" applyProtection="1">
      <alignment horizontal="justify" vertical="center"/>
      <protection locked="0"/>
    </xf>
    <xf numFmtId="4" fontId="4" fillId="0" borderId="13" xfId="0" applyNumberFormat="1" applyFont="1" applyBorder="1" applyAlignment="1" applyProtection="1">
      <alignment horizontal="justify" vertical="center"/>
      <protection locked="0"/>
    </xf>
    <xf numFmtId="171" fontId="5" fillId="0" borderId="13" xfId="56" applyFont="1" applyBorder="1" applyAlignment="1" applyProtection="1">
      <alignment horizontal="justify" vertical="center"/>
      <protection locked="0"/>
    </xf>
    <xf numFmtId="0" fontId="54" fillId="0" borderId="0" xfId="0" applyFont="1" applyAlignment="1">
      <alignment vertical="center"/>
    </xf>
    <xf numFmtId="171" fontId="4" fillId="0" borderId="1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171" fontId="5" fillId="0" borderId="15" xfId="56" applyFont="1" applyFill="1" applyBorder="1" applyAlignment="1" applyProtection="1">
      <alignment horizontal="right" vertical="center"/>
      <protection locked="0"/>
    </xf>
    <xf numFmtId="171" fontId="5" fillId="0" borderId="14" xfId="56" applyFont="1" applyFill="1" applyBorder="1" applyAlignment="1" applyProtection="1">
      <alignment horizontal="right" vertical="center"/>
      <protection locked="0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0" fontId="4" fillId="36" borderId="24" xfId="0" applyFont="1" applyFill="1" applyBorder="1" applyAlignment="1" applyProtection="1">
      <alignment vertical="center"/>
      <protection locked="0"/>
    </xf>
    <xf numFmtId="0" fontId="4" fillId="36" borderId="24" xfId="51" applyFont="1" applyFill="1" applyBorder="1" applyAlignment="1" applyProtection="1">
      <alignment horizontal="center" vertical="center"/>
      <protection locked="0"/>
    </xf>
    <xf numFmtId="0" fontId="4" fillId="36" borderId="12" xfId="51" applyFont="1" applyFill="1" applyBorder="1" applyAlignment="1" applyProtection="1">
      <alignment horizontal="center" vertical="center"/>
      <protection locked="0"/>
    </xf>
    <xf numFmtId="0" fontId="3" fillId="36" borderId="12" xfId="5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" fontId="4" fillId="37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26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4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" fontId="4" fillId="37" borderId="22" xfId="0" applyNumberFormat="1" applyFont="1" applyFill="1" applyBorder="1" applyAlignment="1" applyProtection="1">
      <alignment horizontal="center" vertical="center"/>
      <protection locked="0"/>
    </xf>
    <xf numFmtId="4" fontId="4" fillId="37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57" fillId="0" borderId="27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4" fontId="4" fillId="37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" fontId="4" fillId="37" borderId="29" xfId="0" applyNumberFormat="1" applyFont="1" applyFill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4" fontId="4" fillId="37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" fontId="4" fillId="37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37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justify" vertical="center"/>
      <protection locked="0"/>
    </xf>
    <xf numFmtId="4" fontId="4" fillId="37" borderId="13" xfId="0" applyNumberFormat="1" applyFont="1" applyFill="1" applyBorder="1" applyAlignment="1" applyProtection="1">
      <alignment horizontal="justify"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0" fontId="57" fillId="0" borderId="30" xfId="0" applyFont="1" applyBorder="1" applyAlignment="1" applyProtection="1">
      <alignment horizontal="justify" vertical="center"/>
      <protection locked="0"/>
    </xf>
    <xf numFmtId="0" fontId="57" fillId="0" borderId="0" xfId="0" applyFont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4" fontId="4" fillId="37" borderId="19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56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justify" vertical="center"/>
      <protection locked="0"/>
    </xf>
    <xf numFmtId="4" fontId="4" fillId="37" borderId="14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0" applyNumberFormat="1" applyFont="1" applyBorder="1" applyAlignment="1" applyProtection="1">
      <alignment vertical="center"/>
      <protection/>
    </xf>
    <xf numFmtId="171" fontId="4" fillId="0" borderId="34" xfId="0" applyNumberFormat="1" applyFont="1" applyBorder="1" applyAlignment="1" applyProtection="1">
      <alignment vertical="center"/>
      <protection/>
    </xf>
    <xf numFmtId="171" fontId="5" fillId="0" borderId="13" xfId="0" applyNumberFormat="1" applyFont="1" applyBorder="1" applyAlignment="1" applyProtection="1">
      <alignment vertical="center"/>
      <protection/>
    </xf>
    <xf numFmtId="171" fontId="5" fillId="0" borderId="14" xfId="0" applyNumberFormat="1" applyFont="1" applyBorder="1" applyAlignment="1" applyProtection="1">
      <alignment vertical="center"/>
      <protection/>
    </xf>
    <xf numFmtId="10" fontId="56" fillId="0" borderId="12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justify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171" fontId="4" fillId="0" borderId="13" xfId="0" applyNumberFormat="1" applyFont="1" applyBorder="1" applyAlignment="1" applyProtection="1">
      <alignment vertical="center"/>
      <protection/>
    </xf>
    <xf numFmtId="171" fontId="4" fillId="0" borderId="33" xfId="0" applyNumberFormat="1" applyFont="1" applyBorder="1" applyAlignment="1" applyProtection="1">
      <alignment vertical="center"/>
      <protection/>
    </xf>
    <xf numFmtId="171" fontId="5" fillId="0" borderId="13" xfId="56" applyFont="1" applyFill="1" applyBorder="1" applyAlignment="1" applyProtection="1">
      <alignment horizontal="right" vertical="center"/>
      <protection locked="0"/>
    </xf>
    <xf numFmtId="171" fontId="5" fillId="0" borderId="35" xfId="56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Border="1" applyAlignment="1" applyProtection="1">
      <alignment horizontal="justify" vertical="center"/>
      <protection locked="0"/>
    </xf>
    <xf numFmtId="171" fontId="5" fillId="0" borderId="19" xfId="56" applyFont="1" applyBorder="1" applyAlignment="1" applyProtection="1">
      <alignment horizontal="justify" vertical="center"/>
      <protection locked="0"/>
    </xf>
    <xf numFmtId="171" fontId="4" fillId="37" borderId="22" xfId="56" applyFont="1" applyFill="1" applyBorder="1" applyAlignment="1" applyProtection="1">
      <alignment horizontal="justify" vertical="center"/>
      <protection locked="0"/>
    </xf>
    <xf numFmtId="171" fontId="4" fillId="37" borderId="13" xfId="56" applyFont="1" applyFill="1" applyBorder="1" applyAlignment="1" applyProtection="1">
      <alignment horizontal="justify" vertical="center"/>
      <protection locked="0"/>
    </xf>
    <xf numFmtId="0" fontId="4" fillId="34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4" fontId="4" fillId="37" borderId="34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left" vertical="center"/>
    </xf>
    <xf numFmtId="0" fontId="58" fillId="0" borderId="16" xfId="0" applyFont="1" applyBorder="1" applyAlignment="1">
      <alignment/>
    </xf>
    <xf numFmtId="14" fontId="58" fillId="0" borderId="16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171" fontId="54" fillId="0" borderId="13" xfId="56" applyFont="1" applyBorder="1" applyAlignment="1">
      <alignment horizontal="right" wrapText="1"/>
    </xf>
    <xf numFmtId="171" fontId="55" fillId="0" borderId="13" xfId="56" applyFont="1" applyBorder="1" applyAlignment="1">
      <alignment horizontal="right" wrapText="1"/>
    </xf>
    <xf numFmtId="43" fontId="54" fillId="0" borderId="13" xfId="0" applyNumberFormat="1" applyFont="1" applyBorder="1" applyAlignment="1">
      <alignment wrapText="1"/>
    </xf>
    <xf numFmtId="171" fontId="3" fillId="0" borderId="0" xfId="56" applyFont="1" applyFill="1" applyAlignment="1">
      <alignment horizontal="center" wrapText="1"/>
    </xf>
    <xf numFmtId="171" fontId="55" fillId="35" borderId="24" xfId="56" applyFont="1" applyFill="1" applyBorder="1" applyAlignment="1">
      <alignment horizontal="center" wrapText="1"/>
    </xf>
    <xf numFmtId="171" fontId="54" fillId="0" borderId="22" xfId="56" applyFont="1" applyBorder="1" applyAlignment="1">
      <alignment horizontal="right" wrapText="1"/>
    </xf>
    <xf numFmtId="171" fontId="54" fillId="0" borderId="13" xfId="56" applyFont="1" applyBorder="1" applyAlignment="1">
      <alignment wrapText="1"/>
    </xf>
    <xf numFmtId="171" fontId="55" fillId="35" borderId="12" xfId="56" applyFont="1" applyFill="1" applyBorder="1" applyAlignment="1">
      <alignment horizontal="center" vertical="center" wrapText="1"/>
    </xf>
    <xf numFmtId="171" fontId="0" fillId="0" borderId="0" xfId="56" applyFont="1" applyAlignment="1">
      <alignment wrapText="1"/>
    </xf>
    <xf numFmtId="171" fontId="55" fillId="0" borderId="13" xfId="56" applyFont="1" applyFill="1" applyBorder="1" applyAlignment="1">
      <alignment wrapText="1"/>
    </xf>
    <xf numFmtId="171" fontId="55" fillId="0" borderId="13" xfId="56" applyFont="1" applyBorder="1" applyAlignment="1">
      <alignment wrapText="1"/>
    </xf>
    <xf numFmtId="0" fontId="58" fillId="9" borderId="16" xfId="0" applyFont="1" applyFill="1" applyBorder="1" applyAlignment="1">
      <alignment/>
    </xf>
    <xf numFmtId="14" fontId="58" fillId="9" borderId="16" xfId="0" applyNumberFormat="1" applyFont="1" applyFill="1" applyBorder="1" applyAlignment="1">
      <alignment/>
    </xf>
    <xf numFmtId="4" fontId="58" fillId="9" borderId="16" xfId="0" applyNumberFormat="1" applyFont="1" applyFill="1" applyBorder="1" applyAlignment="1">
      <alignment/>
    </xf>
    <xf numFmtId="0" fontId="0" fillId="9" borderId="16" xfId="0" applyFill="1" applyBorder="1" applyAlignment="1">
      <alignment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3" fillId="39" borderId="0" xfId="51" applyFont="1" applyFill="1" applyBorder="1" applyAlignment="1">
      <alignment horizontal="center" wrapText="1"/>
      <protection/>
    </xf>
    <xf numFmtId="0" fontId="0" fillId="39" borderId="0" xfId="0" applyFill="1" applyAlignment="1">
      <alignment/>
    </xf>
    <xf numFmtId="0" fontId="58" fillId="39" borderId="16" xfId="0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4" fontId="58" fillId="39" borderId="16" xfId="0" applyNumberFormat="1" applyFont="1" applyFill="1" applyBorder="1" applyAlignment="1">
      <alignment/>
    </xf>
    <xf numFmtId="0" fontId="58" fillId="15" borderId="16" xfId="0" applyFont="1" applyFill="1" applyBorder="1" applyAlignment="1">
      <alignment/>
    </xf>
    <xf numFmtId="14" fontId="58" fillId="15" borderId="16" xfId="0" applyNumberFormat="1" applyFont="1" applyFill="1" applyBorder="1" applyAlignment="1">
      <alignment/>
    </xf>
    <xf numFmtId="4" fontId="58" fillId="15" borderId="16" xfId="0" applyNumberFormat="1" applyFont="1" applyFill="1" applyBorder="1" applyAlignment="1">
      <alignment/>
    </xf>
    <xf numFmtId="0" fontId="0" fillId="15" borderId="0" xfId="0" applyFill="1" applyAlignment="1">
      <alignment/>
    </xf>
    <xf numFmtId="14" fontId="58" fillId="39" borderId="16" xfId="0" applyNumberFormat="1" applyFont="1" applyFill="1" applyBorder="1" applyAlignment="1">
      <alignment/>
    </xf>
    <xf numFmtId="2" fontId="58" fillId="0" borderId="16" xfId="0" applyNumberFormat="1" applyFont="1" applyBorder="1" applyAlignment="1">
      <alignment/>
    </xf>
    <xf numFmtId="2" fontId="58" fillId="39" borderId="16" xfId="0" applyNumberFormat="1" applyFont="1" applyFill="1" applyBorder="1" applyAlignment="1">
      <alignment/>
    </xf>
    <xf numFmtId="2" fontId="58" fillId="15" borderId="16" xfId="0" applyNumberFormat="1" applyFont="1" applyFill="1" applyBorder="1" applyAlignment="1">
      <alignment/>
    </xf>
    <xf numFmtId="2" fontId="58" fillId="9" borderId="16" xfId="0" applyNumberFormat="1" applyFont="1" applyFill="1" applyBorder="1" applyAlignment="1">
      <alignment/>
    </xf>
    <xf numFmtId="171" fontId="4" fillId="34" borderId="16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171" fontId="4" fillId="34" borderId="16" xfId="0" applyNumberFormat="1" applyFont="1" applyFill="1" applyBorder="1" applyAlignment="1" applyProtection="1">
      <alignment horizontal="right" vertical="center" wrapText="1"/>
      <protection locked="0"/>
    </xf>
    <xf numFmtId="179" fontId="4" fillId="37" borderId="19" xfId="0" applyNumberFormat="1" applyFont="1" applyFill="1" applyBorder="1" applyAlignment="1" applyProtection="1">
      <alignment horizontal="justify" vertical="center"/>
      <protection locked="0"/>
    </xf>
    <xf numFmtId="0" fontId="4" fillId="36" borderId="17" xfId="0" applyFont="1" applyFill="1" applyBorder="1" applyAlignment="1" applyProtection="1">
      <alignment horizontal="left" vertical="center"/>
      <protection locked="0"/>
    </xf>
    <xf numFmtId="0" fontId="4" fillId="36" borderId="21" xfId="0" applyFont="1" applyFill="1" applyBorder="1" applyAlignment="1" applyProtection="1">
      <alignment horizontal="left" vertical="center"/>
      <protection locked="0"/>
    </xf>
    <xf numFmtId="0" fontId="4" fillId="36" borderId="25" xfId="0" applyFont="1" applyFill="1" applyBorder="1" applyAlignment="1" applyProtection="1">
      <alignment horizontal="left" vertical="center"/>
      <protection locked="0"/>
    </xf>
    <xf numFmtId="0" fontId="4" fillId="35" borderId="17" xfId="0" applyFont="1" applyFill="1" applyBorder="1" applyAlignment="1" applyProtection="1">
      <alignment horizontal="left" vertical="center"/>
      <protection locked="0"/>
    </xf>
    <xf numFmtId="0" fontId="4" fillId="35" borderId="2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center"/>
    </xf>
    <xf numFmtId="0" fontId="3" fillId="0" borderId="0" xfId="51" applyFont="1" applyFill="1" applyAlignment="1">
      <alignment horizontal="center" wrapText="1"/>
      <protection/>
    </xf>
    <xf numFmtId="0" fontId="4" fillId="34" borderId="36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="110" zoomScaleNormal="110" zoomScalePageLayoutView="120" workbookViewId="0" topLeftCell="A1">
      <selection activeCell="A2" sqref="A2:D2"/>
    </sheetView>
  </sheetViews>
  <sheetFormatPr defaultColWidth="9.140625" defaultRowHeight="15"/>
  <cols>
    <col min="1" max="1" width="71.57421875" style="1" customWidth="1"/>
    <col min="2" max="2" width="12.8515625" style="1" customWidth="1"/>
    <col min="3" max="3" width="13.140625" style="1" customWidth="1"/>
    <col min="4" max="4" width="7.7109375" style="1" bestFit="1" customWidth="1"/>
    <col min="5" max="16384" width="9.140625" style="1" customWidth="1"/>
  </cols>
  <sheetData>
    <row r="1" spans="1:4" ht="12.75">
      <c r="A1" s="152" t="s">
        <v>266</v>
      </c>
      <c r="B1" s="152"/>
      <c r="C1" s="152"/>
      <c r="D1" s="152"/>
    </row>
    <row r="2" spans="1:4" ht="12.75">
      <c r="A2" s="152" t="s">
        <v>268</v>
      </c>
      <c r="B2" s="152"/>
      <c r="C2" s="152"/>
      <c r="D2" s="152"/>
    </row>
    <row r="3" spans="1:4" ht="12.75">
      <c r="A3" s="152" t="s">
        <v>22</v>
      </c>
      <c r="B3" s="152"/>
      <c r="C3" s="152"/>
      <c r="D3" s="152"/>
    </row>
    <row r="4" spans="2:4" ht="13.5" thickBot="1">
      <c r="B4" s="2"/>
      <c r="C4" s="2"/>
      <c r="D4" s="2"/>
    </row>
    <row r="5" spans="1:4" s="34" customFormat="1" ht="15.75" customHeight="1" thickBot="1">
      <c r="A5" s="41" t="s">
        <v>2</v>
      </c>
      <c r="B5" s="42" t="s">
        <v>1</v>
      </c>
      <c r="C5" s="43" t="s">
        <v>13</v>
      </c>
      <c r="D5" s="44" t="s">
        <v>0</v>
      </c>
    </row>
    <row r="6" spans="1:4" s="34" customFormat="1" ht="25.5" customHeight="1" thickBot="1">
      <c r="A6" s="45" t="s">
        <v>114</v>
      </c>
      <c r="B6" s="46"/>
      <c r="C6" s="7">
        <v>6600000</v>
      </c>
      <c r="D6" s="6">
        <v>1</v>
      </c>
    </row>
    <row r="7" spans="1:4" s="34" customFormat="1" ht="7.5" customHeight="1" thickBot="1">
      <c r="A7" s="47"/>
      <c r="B7" s="48"/>
      <c r="C7" s="49"/>
      <c r="D7" s="50"/>
    </row>
    <row r="8" spans="1:4" s="34" customFormat="1" ht="15.75" customHeight="1" thickBot="1">
      <c r="A8" s="147" t="s">
        <v>115</v>
      </c>
      <c r="B8" s="148"/>
      <c r="C8" s="89">
        <f>SUM(C9)+(C13)</f>
        <v>3518610.45</v>
      </c>
      <c r="D8" s="51"/>
    </row>
    <row r="9" spans="1:4" s="34" customFormat="1" ht="13.5" customHeight="1" thickBot="1">
      <c r="A9" s="52" t="s">
        <v>4</v>
      </c>
      <c r="B9" s="53"/>
      <c r="C9" s="89">
        <f>SUM(B11)-(B10)-(B12)</f>
        <v>3469915.72</v>
      </c>
      <c r="D9" s="54"/>
    </row>
    <row r="10" spans="1:4" s="34" customFormat="1" ht="13.5" customHeight="1">
      <c r="A10" s="55" t="s">
        <v>116</v>
      </c>
      <c r="B10" s="36"/>
      <c r="C10" s="56"/>
      <c r="D10" s="54"/>
    </row>
    <row r="11" spans="1:4" s="34" customFormat="1" ht="13.5" customHeight="1">
      <c r="A11" s="55" t="s">
        <v>117</v>
      </c>
      <c r="B11" s="36">
        <v>3469915.72</v>
      </c>
      <c r="C11" s="53"/>
      <c r="D11" s="54"/>
    </row>
    <row r="12" spans="1:4" s="34" customFormat="1" ht="13.5" customHeight="1" thickBot="1">
      <c r="A12" s="55" t="s">
        <v>112</v>
      </c>
      <c r="B12" s="36"/>
      <c r="C12" s="106"/>
      <c r="D12" s="54"/>
    </row>
    <row r="13" spans="1:4" s="34" customFormat="1" ht="13.5" customHeight="1" thickBot="1">
      <c r="A13" s="58" t="s">
        <v>5</v>
      </c>
      <c r="B13" s="53"/>
      <c r="C13" s="89">
        <f>(B14)-(B15)</f>
        <v>48694.73000000001</v>
      </c>
      <c r="D13" s="54"/>
    </row>
    <row r="14" spans="1:4" s="34" customFormat="1" ht="13.5" customHeight="1" thickBot="1">
      <c r="A14" s="55" t="s">
        <v>118</v>
      </c>
      <c r="B14" s="36">
        <v>198000</v>
      </c>
      <c r="C14" s="35"/>
      <c r="D14" s="54"/>
    </row>
    <row r="15" spans="1:4" s="34" customFormat="1" ht="24.75" customHeight="1" thickBot="1">
      <c r="A15" s="105" t="s">
        <v>119</v>
      </c>
      <c r="B15" s="37">
        <v>149305.27</v>
      </c>
      <c r="C15" s="57"/>
      <c r="D15" s="54"/>
    </row>
    <row r="16" spans="1:4" s="34" customFormat="1" ht="7.5" customHeight="1" thickBot="1">
      <c r="A16" s="59"/>
      <c r="B16" s="60"/>
      <c r="C16" s="60"/>
      <c r="D16" s="54"/>
    </row>
    <row r="17" spans="1:4" s="34" customFormat="1" ht="15.75" customHeight="1" thickBot="1">
      <c r="A17" s="147" t="s">
        <v>25</v>
      </c>
      <c r="B17" s="149"/>
      <c r="C17" s="148"/>
      <c r="D17" s="61"/>
    </row>
    <row r="18" spans="1:4" s="34" customFormat="1" ht="13.5" customHeight="1" thickBot="1">
      <c r="A18" s="62" t="s">
        <v>24</v>
      </c>
      <c r="B18" s="63"/>
      <c r="C18" s="90">
        <f>C6*D18</f>
        <v>231000.00000000003</v>
      </c>
      <c r="D18" s="5">
        <v>0.035</v>
      </c>
    </row>
    <row r="19" spans="1:4" s="34" customFormat="1" ht="13.5" customHeight="1">
      <c r="A19" s="64" t="s">
        <v>7</v>
      </c>
      <c r="B19" s="8">
        <v>20000</v>
      </c>
      <c r="C19" s="65"/>
      <c r="D19" s="66"/>
    </row>
    <row r="20" spans="1:4" s="34" customFormat="1" ht="13.5" customHeight="1">
      <c r="A20" s="64" t="s">
        <v>8</v>
      </c>
      <c r="B20" s="8">
        <v>146000</v>
      </c>
      <c r="C20" s="53"/>
      <c r="D20" s="54"/>
    </row>
    <row r="21" spans="1:4" s="34" customFormat="1" ht="13.5" customHeight="1">
      <c r="A21" s="64" t="s">
        <v>9</v>
      </c>
      <c r="B21" s="8">
        <v>55000</v>
      </c>
      <c r="C21" s="53"/>
      <c r="D21" s="54"/>
    </row>
    <row r="22" spans="1:4" s="34" customFormat="1" ht="13.5" customHeight="1">
      <c r="A22" s="67" t="s">
        <v>10</v>
      </c>
      <c r="B22" s="40"/>
      <c r="C22" s="68"/>
      <c r="D22" s="51"/>
    </row>
    <row r="23" spans="1:4" s="34" customFormat="1" ht="13.5" customHeight="1" thickBot="1">
      <c r="A23" s="69" t="s">
        <v>102</v>
      </c>
      <c r="B23" s="9">
        <v>10000</v>
      </c>
      <c r="C23" s="70"/>
      <c r="D23" s="51"/>
    </row>
    <row r="24" spans="1:4" s="34" customFormat="1" ht="7.5" customHeight="1" thickBot="1">
      <c r="A24" s="71"/>
      <c r="B24" s="72" t="s">
        <v>265</v>
      </c>
      <c r="C24" s="72"/>
      <c r="D24" s="54"/>
    </row>
    <row r="25" spans="1:4" s="34" customFormat="1" ht="15.75" customHeight="1" thickBot="1">
      <c r="A25" s="147" t="s">
        <v>23</v>
      </c>
      <c r="B25" s="148"/>
      <c r="C25" s="89">
        <f>(C26)+(C31)+(C36)+(C41)+(C46)</f>
        <v>88710.75999999995</v>
      </c>
      <c r="D25" s="54"/>
    </row>
    <row r="26" spans="1:4" s="34" customFormat="1" ht="13.5" customHeight="1" thickBot="1">
      <c r="A26" s="73" t="s">
        <v>11</v>
      </c>
      <c r="B26" s="53"/>
      <c r="C26" s="89">
        <f>SUM(B30)+(B29)</f>
        <v>1123117.49</v>
      </c>
      <c r="D26" s="54"/>
    </row>
    <row r="27" spans="1:4" s="34" customFormat="1" ht="13.5" customHeight="1">
      <c r="A27" s="64" t="s">
        <v>137</v>
      </c>
      <c r="B27" s="10">
        <v>1000000</v>
      </c>
      <c r="C27" s="56"/>
      <c r="D27" s="54"/>
    </row>
    <row r="28" spans="1:4" s="34" customFormat="1" ht="13.5" customHeight="1">
      <c r="A28" s="64" t="s">
        <v>120</v>
      </c>
      <c r="B28" s="10">
        <v>1123117.49</v>
      </c>
      <c r="C28" s="53"/>
      <c r="D28" s="54"/>
    </row>
    <row r="29" spans="1:4" s="34" customFormat="1" ht="13.5" customHeight="1">
      <c r="A29" s="64" t="s">
        <v>136</v>
      </c>
      <c r="B29" s="96">
        <f>(B28)-(B27)</f>
        <v>123117.48999999999</v>
      </c>
      <c r="C29" s="53"/>
      <c r="D29" s="54"/>
    </row>
    <row r="30" spans="1:4" s="34" customFormat="1" ht="13.5" customHeight="1" thickBot="1">
      <c r="A30" s="64" t="s">
        <v>121</v>
      </c>
      <c r="B30" s="95">
        <v>1000000</v>
      </c>
      <c r="C30" s="57"/>
      <c r="D30" s="54"/>
    </row>
    <row r="31" spans="1:4" s="34" customFormat="1" ht="13.5" customHeight="1" thickBot="1">
      <c r="A31" s="74" t="s">
        <v>12</v>
      </c>
      <c r="B31" s="53"/>
      <c r="C31" s="89">
        <f>SUM(B34)-(B35)</f>
        <v>-523955.83</v>
      </c>
      <c r="D31" s="54"/>
    </row>
    <row r="32" spans="1:4" s="34" customFormat="1" ht="13.5" customHeight="1">
      <c r="A32" s="64" t="s">
        <v>122</v>
      </c>
      <c r="B32" s="10">
        <v>350000</v>
      </c>
      <c r="C32" s="56"/>
      <c r="D32" s="54"/>
    </row>
    <row r="33" spans="1:4" s="34" customFormat="1" ht="13.5" customHeight="1">
      <c r="A33" s="64" t="s">
        <v>123</v>
      </c>
      <c r="B33" s="38">
        <v>423955.83</v>
      </c>
      <c r="C33" s="53"/>
      <c r="D33" s="54"/>
    </row>
    <row r="34" spans="1:4" s="34" customFormat="1" ht="13.5" customHeight="1">
      <c r="A34" s="64" t="s">
        <v>124</v>
      </c>
      <c r="B34" s="97">
        <f>(B32)-(B33)</f>
        <v>-73955.83000000002</v>
      </c>
      <c r="C34" s="53"/>
      <c r="D34" s="54"/>
    </row>
    <row r="35" spans="1:4" s="34" customFormat="1" ht="13.5" customHeight="1" thickBot="1">
      <c r="A35" s="64" t="s">
        <v>125</v>
      </c>
      <c r="B35" s="98">
        <v>450000</v>
      </c>
      <c r="C35" s="57"/>
      <c r="D35" s="54"/>
    </row>
    <row r="36" spans="1:4" s="34" customFormat="1" ht="13.5" customHeight="1" thickBot="1">
      <c r="A36" s="74" t="s">
        <v>14</v>
      </c>
      <c r="B36" s="53"/>
      <c r="C36" s="89">
        <f>SUM(B39)-(B40)</f>
        <v>-178137.05</v>
      </c>
      <c r="D36" s="54"/>
    </row>
    <row r="37" spans="1:4" s="34" customFormat="1" ht="13.5" customHeight="1">
      <c r="A37" s="64" t="s">
        <v>126</v>
      </c>
      <c r="B37" s="38">
        <v>10000</v>
      </c>
      <c r="C37" s="56"/>
      <c r="D37" s="54"/>
    </row>
    <row r="38" spans="1:4" s="34" customFormat="1" ht="13.5" customHeight="1">
      <c r="A38" s="64" t="s">
        <v>127</v>
      </c>
      <c r="B38" s="38">
        <v>88137.05</v>
      </c>
      <c r="C38" s="53"/>
      <c r="D38" s="54"/>
    </row>
    <row r="39" spans="1:4" s="34" customFormat="1" ht="13.5" customHeight="1">
      <c r="A39" s="64" t="s">
        <v>128</v>
      </c>
      <c r="B39" s="96">
        <f>(B37)-(B38)</f>
        <v>-78137.05</v>
      </c>
      <c r="C39" s="53"/>
      <c r="D39" s="54"/>
    </row>
    <row r="40" spans="1:4" s="34" customFormat="1" ht="13.5" customHeight="1">
      <c r="A40" s="64" t="s">
        <v>129</v>
      </c>
      <c r="B40" s="99">
        <v>100000</v>
      </c>
      <c r="C40" s="75"/>
      <c r="D40" s="54"/>
    </row>
    <row r="41" spans="1:4" s="34" customFormat="1" ht="13.5" customHeight="1" thickBot="1">
      <c r="A41" s="74" t="s">
        <v>15</v>
      </c>
      <c r="B41" s="53"/>
      <c r="C41" s="89">
        <f>SUM(B44)-(B45)</f>
        <v>-311274.1</v>
      </c>
      <c r="D41" s="54"/>
    </row>
    <row r="42" spans="1:4" s="34" customFormat="1" ht="13.5" customHeight="1">
      <c r="A42" s="64" t="s">
        <v>138</v>
      </c>
      <c r="B42" s="38">
        <v>15000</v>
      </c>
      <c r="C42" s="56"/>
      <c r="D42" s="54"/>
    </row>
    <row r="43" spans="1:4" s="34" customFormat="1" ht="13.5" customHeight="1">
      <c r="A43" s="64" t="s">
        <v>130</v>
      </c>
      <c r="B43" s="38">
        <v>176274.1</v>
      </c>
      <c r="C43" s="53"/>
      <c r="D43" s="54"/>
    </row>
    <row r="44" spans="1:4" s="34" customFormat="1" ht="13.5" customHeight="1">
      <c r="A44" s="64" t="s">
        <v>132</v>
      </c>
      <c r="B44" s="97">
        <f>(B42)-(B43)</f>
        <v>-161274.1</v>
      </c>
      <c r="C44" s="53"/>
      <c r="D44" s="54"/>
    </row>
    <row r="45" spans="1:4" s="34" customFormat="1" ht="13.5" customHeight="1" thickBot="1">
      <c r="A45" s="64" t="s">
        <v>131</v>
      </c>
      <c r="B45" s="98">
        <v>150000</v>
      </c>
      <c r="C45" s="57"/>
      <c r="D45" s="50"/>
    </row>
    <row r="46" spans="1:4" s="34" customFormat="1" ht="13.5" customHeight="1" thickBot="1">
      <c r="A46" s="74" t="s">
        <v>16</v>
      </c>
      <c r="B46" s="53"/>
      <c r="C46" s="89">
        <f>SUM(B49)-(B50)</f>
        <v>-21039.75</v>
      </c>
      <c r="D46" s="50"/>
    </row>
    <row r="47" spans="1:4" s="34" customFormat="1" ht="13.5" customHeight="1">
      <c r="A47" s="64" t="s">
        <v>133</v>
      </c>
      <c r="B47" s="38">
        <v>30000</v>
      </c>
      <c r="C47" s="56"/>
      <c r="D47" s="50"/>
    </row>
    <row r="48" spans="1:4" s="34" customFormat="1" ht="13.5" customHeight="1">
      <c r="A48" s="64" t="s">
        <v>139</v>
      </c>
      <c r="B48" s="38">
        <v>21039.75</v>
      </c>
      <c r="C48" s="53"/>
      <c r="D48" s="50"/>
    </row>
    <row r="49" spans="1:4" s="34" customFormat="1" ht="13.5" customHeight="1">
      <c r="A49" s="64" t="s">
        <v>134</v>
      </c>
      <c r="B49" s="97">
        <f>(B47)-(B48)</f>
        <v>8960.25</v>
      </c>
      <c r="C49" s="53"/>
      <c r="D49" s="50"/>
    </row>
    <row r="50" spans="1:4" s="34" customFormat="1" ht="13.5" customHeight="1" thickBot="1">
      <c r="A50" s="64" t="s">
        <v>135</v>
      </c>
      <c r="B50" s="39">
        <v>30000</v>
      </c>
      <c r="C50" s="57"/>
      <c r="D50" s="50"/>
    </row>
    <row r="51" spans="1:4" s="34" customFormat="1" ht="7.5" customHeight="1" thickBot="1">
      <c r="A51" s="59"/>
      <c r="B51" s="76"/>
      <c r="C51" s="76"/>
      <c r="D51" s="54"/>
    </row>
    <row r="52" spans="1:4" s="34" customFormat="1" ht="15.75" customHeight="1" thickBot="1">
      <c r="A52" s="147" t="s">
        <v>6</v>
      </c>
      <c r="B52" s="148"/>
      <c r="C52" s="89">
        <f>SUM(B53)+(B54)</f>
        <v>3607321.21</v>
      </c>
      <c r="D52" s="54"/>
    </row>
    <row r="53" spans="1:4" s="34" customFormat="1" ht="13.5" customHeight="1">
      <c r="A53" s="64" t="s">
        <v>108</v>
      </c>
      <c r="B53" s="91">
        <f>C8</f>
        <v>3518610.45</v>
      </c>
      <c r="C53" s="53"/>
      <c r="D53" s="54"/>
    </row>
    <row r="54" spans="1:4" s="34" customFormat="1" ht="13.5" customHeight="1" thickBot="1">
      <c r="A54" s="77" t="s">
        <v>27</v>
      </c>
      <c r="B54" s="92">
        <f>C25</f>
        <v>88710.75999999995</v>
      </c>
      <c r="C54" s="53"/>
      <c r="D54" s="54"/>
    </row>
    <row r="55" spans="1:4" s="34" customFormat="1" ht="7.5" customHeight="1" thickBot="1">
      <c r="A55" s="59"/>
      <c r="B55" s="59"/>
      <c r="C55" s="59"/>
      <c r="D55" s="54"/>
    </row>
    <row r="56" spans="1:4" s="34" customFormat="1" ht="15.75" customHeight="1" thickBot="1">
      <c r="A56" s="147" t="s">
        <v>17</v>
      </c>
      <c r="B56" s="149"/>
      <c r="C56" s="148"/>
      <c r="D56" s="61"/>
    </row>
    <row r="57" spans="1:4" s="30" customFormat="1" ht="13.5" customHeight="1" thickBot="1">
      <c r="A57" s="78" t="s">
        <v>28</v>
      </c>
      <c r="B57" s="79"/>
      <c r="C57" s="89">
        <f>(C6)-(C18)</f>
        <v>6369000</v>
      </c>
      <c r="D57" s="93">
        <f>SUM(D6)-(D18)</f>
        <v>0.965</v>
      </c>
    </row>
    <row r="58" spans="1:4" s="30" customFormat="1" ht="13.5" customHeight="1">
      <c r="A58" s="80" t="s">
        <v>18</v>
      </c>
      <c r="B58" s="79"/>
      <c r="C58" s="31"/>
      <c r="D58" s="81"/>
    </row>
    <row r="59" spans="1:4" s="30" customFormat="1" ht="13.5" customHeight="1">
      <c r="A59" s="80" t="s">
        <v>19</v>
      </c>
      <c r="B59" s="79"/>
      <c r="C59" s="32"/>
      <c r="D59" s="82"/>
    </row>
    <row r="60" spans="1:4" s="30" customFormat="1" ht="13.5" customHeight="1">
      <c r="A60" s="80" t="s">
        <v>20</v>
      </c>
      <c r="B60" s="79"/>
      <c r="C60" s="100"/>
      <c r="D60" s="82"/>
    </row>
    <row r="61" spans="1:4" s="30" customFormat="1" ht="13.5" customHeight="1" thickBot="1">
      <c r="A61" s="80" t="s">
        <v>21</v>
      </c>
      <c r="B61" s="79"/>
      <c r="C61" s="89">
        <f>B62</f>
        <v>0</v>
      </c>
      <c r="D61" s="82"/>
    </row>
    <row r="62" spans="1:4" s="30" customFormat="1" ht="13.5" customHeight="1">
      <c r="A62" s="83" t="s">
        <v>105</v>
      </c>
      <c r="B62" s="33"/>
      <c r="C62" s="79"/>
      <c r="D62" s="82"/>
    </row>
    <row r="63" spans="1:4" s="30" customFormat="1" ht="13.5" customHeight="1" thickBot="1">
      <c r="A63" s="80" t="s">
        <v>110</v>
      </c>
      <c r="B63" s="84"/>
      <c r="C63" s="85">
        <f>B64+B65+B66</f>
        <v>12607.03</v>
      </c>
      <c r="D63" s="82"/>
    </row>
    <row r="64" spans="1:4" s="30" customFormat="1" ht="13.5" customHeight="1">
      <c r="A64" s="83" t="s">
        <v>106</v>
      </c>
      <c r="B64" s="94">
        <v>12607.03</v>
      </c>
      <c r="C64" s="102"/>
      <c r="D64" s="82"/>
    </row>
    <row r="65" spans="1:4" s="30" customFormat="1" ht="13.5" customHeight="1">
      <c r="A65" s="83" t="s">
        <v>107</v>
      </c>
      <c r="B65" s="94">
        <v>0</v>
      </c>
      <c r="C65" s="103"/>
      <c r="D65" s="82"/>
    </row>
    <row r="66" spans="1:4" s="30" customFormat="1" ht="13.5" customHeight="1">
      <c r="A66" s="83" t="s">
        <v>109</v>
      </c>
      <c r="B66" s="94">
        <v>0</v>
      </c>
      <c r="C66" s="103"/>
      <c r="D66" s="82"/>
    </row>
    <row r="67" spans="1:4" s="30" customFormat="1" ht="13.5" customHeight="1" thickBot="1">
      <c r="A67" s="80" t="s">
        <v>263</v>
      </c>
      <c r="B67" s="146"/>
      <c r="C67" s="90">
        <f>(B68)+(B69)</f>
        <v>8587290.86</v>
      </c>
      <c r="D67" s="82"/>
    </row>
    <row r="68" spans="1:4" s="30" customFormat="1" ht="13.5" customHeight="1">
      <c r="A68" s="83" t="s">
        <v>262</v>
      </c>
      <c r="B68" s="33">
        <v>7111017.83</v>
      </c>
      <c r="C68" s="84"/>
      <c r="D68" s="82"/>
    </row>
    <row r="69" spans="1:4" s="30" customFormat="1" ht="48.75" thickBot="1">
      <c r="A69" s="86" t="s">
        <v>26</v>
      </c>
      <c r="B69" s="145">
        <v>1476273.03</v>
      </c>
      <c r="C69" s="88"/>
      <c r="D69" s="82"/>
    </row>
    <row r="70" spans="1:4" s="30" customFormat="1" ht="13.5" customHeight="1">
      <c r="A70" s="80" t="s">
        <v>111</v>
      </c>
      <c r="B70" s="79">
        <v>0</v>
      </c>
      <c r="C70" s="101">
        <v>0</v>
      </c>
      <c r="D70" s="82"/>
    </row>
    <row r="71" spans="1:4" s="30" customFormat="1" ht="13.5" customHeight="1" thickBot="1">
      <c r="A71" s="87" t="s">
        <v>29</v>
      </c>
      <c r="B71" s="88"/>
      <c r="C71" s="89">
        <f>C52</f>
        <v>3607321.21</v>
      </c>
      <c r="D71" s="82"/>
    </row>
    <row r="72" spans="1:4" s="34" customFormat="1" ht="15.75" customHeight="1" thickBot="1">
      <c r="A72" s="150" t="s">
        <v>3</v>
      </c>
      <c r="B72" s="151"/>
      <c r="C72" s="89">
        <f>SUM(C57)-(C58)-(C59)-(C60)-(C61)+(C63)+(C67)+(C70)+(C71)</f>
        <v>18576219.1</v>
      </c>
      <c r="D72" s="54"/>
    </row>
    <row r="73" spans="1:3" ht="9" customHeight="1">
      <c r="A73" s="3"/>
      <c r="B73" s="4"/>
      <c r="C73" s="4"/>
    </row>
  </sheetData>
  <sheetProtection formatCells="0" formatColumns="0" formatRows="0" insertColumns="0" insertRows="0" insertHyperlinks="0" deleteColumns="0" deleteRows="0"/>
  <mergeCells count="9">
    <mergeCell ref="A52:B52"/>
    <mergeCell ref="A17:C17"/>
    <mergeCell ref="A72:B72"/>
    <mergeCell ref="A56:C56"/>
    <mergeCell ref="A1:D1"/>
    <mergeCell ref="A2:D2"/>
    <mergeCell ref="A3:D3"/>
    <mergeCell ref="A8:B8"/>
    <mergeCell ref="A25:B25"/>
  </mergeCells>
  <printOptions/>
  <pageMargins left="0.7874015748031497" right="0.2362204724409449" top="0.1968503937007874" bottom="0.1968503937007874" header="0.31496062992125984" footer="0.31496062992125984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:C2"/>
    </sheetView>
  </sheetViews>
  <sheetFormatPr defaultColWidth="9.140625" defaultRowHeight="15"/>
  <cols>
    <col min="1" max="1" width="58.421875" style="18" bestFit="1" customWidth="1"/>
    <col min="2" max="2" width="15.7109375" style="119" bestFit="1" customWidth="1"/>
    <col min="3" max="3" width="8.8515625" style="18" customWidth="1"/>
    <col min="4" max="16384" width="9.140625" style="18" customWidth="1"/>
  </cols>
  <sheetData>
    <row r="1" spans="1:3" ht="15">
      <c r="A1" s="153" t="s">
        <v>61</v>
      </c>
      <c r="B1" s="153"/>
      <c r="C1" s="153"/>
    </row>
    <row r="2" spans="1:3" ht="15">
      <c r="A2" s="153" t="s">
        <v>264</v>
      </c>
      <c r="B2" s="153"/>
      <c r="C2" s="153"/>
    </row>
    <row r="3" spans="1:3" ht="15">
      <c r="A3" s="153" t="s">
        <v>22</v>
      </c>
      <c r="B3" s="153"/>
      <c r="C3" s="153"/>
    </row>
    <row r="4" spans="1:3" ht="3" customHeight="1">
      <c r="A4" s="11"/>
      <c r="B4" s="114"/>
      <c r="C4" s="11"/>
    </row>
    <row r="5" spans="1:3" ht="4.5" customHeight="1" thickBot="1">
      <c r="A5" s="11"/>
      <c r="B5" s="114"/>
      <c r="C5" s="19"/>
    </row>
    <row r="6" spans="1:3" ht="15.75" thickBot="1">
      <c r="A6" s="20" t="s">
        <v>62</v>
      </c>
      <c r="B6" s="115" t="s">
        <v>63</v>
      </c>
      <c r="C6" s="21" t="s">
        <v>0</v>
      </c>
    </row>
    <row r="7" spans="1:3" ht="15">
      <c r="A7" s="22" t="s">
        <v>64</v>
      </c>
      <c r="B7" s="116"/>
      <c r="C7" s="23"/>
    </row>
    <row r="8" spans="1:3" ht="15">
      <c r="A8" s="24" t="s">
        <v>65</v>
      </c>
      <c r="B8" s="111">
        <v>10000</v>
      </c>
      <c r="C8" s="113">
        <f>SUM(B8/231000)</f>
        <v>0.04329004329004329</v>
      </c>
    </row>
    <row r="9" spans="1:3" ht="15">
      <c r="A9" s="24" t="s">
        <v>103</v>
      </c>
      <c r="B9" s="111">
        <v>10000</v>
      </c>
      <c r="C9" s="113">
        <f>SUM(B9/231000)</f>
        <v>0.04329004329004329</v>
      </c>
    </row>
    <row r="10" spans="1:3" ht="15">
      <c r="A10" s="24" t="s">
        <v>104</v>
      </c>
      <c r="B10" s="111">
        <v>10000</v>
      </c>
      <c r="C10" s="113">
        <f>SUM(B10/231000)</f>
        <v>0.04329004329004329</v>
      </c>
    </row>
    <row r="11" spans="1:3" ht="15">
      <c r="A11" s="25" t="s">
        <v>1</v>
      </c>
      <c r="B11" s="112">
        <v>30000</v>
      </c>
      <c r="C11" s="113">
        <f>SUM(B11/231000)</f>
        <v>0.12987012987012986</v>
      </c>
    </row>
    <row r="12" spans="1:3" ht="15">
      <c r="A12" s="26" t="s">
        <v>66</v>
      </c>
      <c r="B12" s="112"/>
      <c r="C12" s="113">
        <f aca="true" t="shared" si="0" ref="C12:C50">SUM(B12/231000)</f>
        <v>0</v>
      </c>
    </row>
    <row r="13" spans="1:3" ht="15">
      <c r="A13" s="25" t="s">
        <v>67</v>
      </c>
      <c r="B13" s="111"/>
      <c r="C13" s="113">
        <f t="shared" si="0"/>
        <v>0</v>
      </c>
    </row>
    <row r="14" spans="1:3" ht="15">
      <c r="A14" s="24" t="s">
        <v>68</v>
      </c>
      <c r="B14" s="117">
        <v>16000</v>
      </c>
      <c r="C14" s="113">
        <f t="shared" si="0"/>
        <v>0.06926406926406926</v>
      </c>
    </row>
    <row r="15" spans="1:3" ht="15">
      <c r="A15" s="24" t="s">
        <v>69</v>
      </c>
      <c r="B15" s="117">
        <v>20000</v>
      </c>
      <c r="C15" s="113">
        <f t="shared" si="0"/>
        <v>0.08658008658008658</v>
      </c>
    </row>
    <row r="16" spans="1:4" ht="15">
      <c r="A16" s="24" t="s">
        <v>70</v>
      </c>
      <c r="B16" s="117">
        <v>20000</v>
      </c>
      <c r="C16" s="113">
        <f t="shared" si="0"/>
        <v>0.08658008658008658</v>
      </c>
      <c r="D16" s="27"/>
    </row>
    <row r="17" spans="1:3" ht="15">
      <c r="A17" s="24" t="s">
        <v>71</v>
      </c>
      <c r="B17" s="117">
        <v>20000</v>
      </c>
      <c r="C17" s="113">
        <f t="shared" si="0"/>
        <v>0.08658008658008658</v>
      </c>
    </row>
    <row r="18" spans="1:3" ht="15">
      <c r="A18" s="24" t="s">
        <v>72</v>
      </c>
      <c r="B18" s="117">
        <v>20000</v>
      </c>
      <c r="C18" s="113">
        <f t="shared" si="0"/>
        <v>0.08658008658008658</v>
      </c>
    </row>
    <row r="19" spans="1:3" ht="15">
      <c r="A19" s="24" t="s">
        <v>73</v>
      </c>
      <c r="B19" s="117">
        <v>15000</v>
      </c>
      <c r="C19" s="113">
        <f t="shared" si="0"/>
        <v>0.06493506493506493</v>
      </c>
    </row>
    <row r="20" spans="1:3" ht="15">
      <c r="A20" s="25" t="s">
        <v>1</v>
      </c>
      <c r="B20" s="120">
        <f>SUM(B14:B19)</f>
        <v>111000</v>
      </c>
      <c r="C20" s="113">
        <f t="shared" si="0"/>
        <v>0.4805194805194805</v>
      </c>
    </row>
    <row r="21" spans="1:3" ht="15">
      <c r="A21" s="25" t="s">
        <v>74</v>
      </c>
      <c r="B21" s="111"/>
      <c r="C21" s="113">
        <f t="shared" si="0"/>
        <v>0</v>
      </c>
    </row>
    <row r="22" spans="1:3" ht="15">
      <c r="A22" s="24" t="s">
        <v>75</v>
      </c>
      <c r="B22" s="117">
        <v>5000</v>
      </c>
      <c r="C22" s="113">
        <f t="shared" si="0"/>
        <v>0.021645021645021644</v>
      </c>
    </row>
    <row r="23" spans="1:3" ht="15">
      <c r="A23" s="24" t="s">
        <v>76</v>
      </c>
      <c r="B23" s="117">
        <v>10000</v>
      </c>
      <c r="C23" s="113">
        <f t="shared" si="0"/>
        <v>0.04329004329004329</v>
      </c>
    </row>
    <row r="24" spans="1:3" ht="15">
      <c r="A24" s="24" t="s">
        <v>77</v>
      </c>
      <c r="B24" s="117">
        <v>10000</v>
      </c>
      <c r="C24" s="113">
        <f t="shared" si="0"/>
        <v>0.04329004329004329</v>
      </c>
    </row>
    <row r="25" spans="1:3" ht="15">
      <c r="A25" s="24" t="s">
        <v>78</v>
      </c>
      <c r="B25" s="117">
        <v>10000</v>
      </c>
      <c r="C25" s="113">
        <f t="shared" si="0"/>
        <v>0.04329004329004329</v>
      </c>
    </row>
    <row r="26" spans="1:3" ht="15">
      <c r="A26" s="24" t="s">
        <v>79</v>
      </c>
      <c r="B26" s="117"/>
      <c r="C26" s="113">
        <f t="shared" si="0"/>
        <v>0</v>
      </c>
    </row>
    <row r="27" spans="1:3" ht="15">
      <c r="A27" s="25" t="s">
        <v>1</v>
      </c>
      <c r="B27" s="120">
        <f>SUM(B22:B26)</f>
        <v>35000</v>
      </c>
      <c r="C27" s="113">
        <f t="shared" si="0"/>
        <v>0.15151515151515152</v>
      </c>
    </row>
    <row r="28" spans="1:3" ht="15">
      <c r="A28" s="26" t="s">
        <v>80</v>
      </c>
      <c r="B28" s="111"/>
      <c r="C28" s="113">
        <f t="shared" si="0"/>
        <v>0</v>
      </c>
    </row>
    <row r="29" spans="1:3" ht="15">
      <c r="A29" s="24" t="s">
        <v>81</v>
      </c>
      <c r="B29" s="117"/>
      <c r="C29" s="113">
        <f t="shared" si="0"/>
        <v>0</v>
      </c>
    </row>
    <row r="30" spans="1:3" ht="15">
      <c r="A30" s="24" t="s">
        <v>82</v>
      </c>
      <c r="B30" s="117">
        <v>30000</v>
      </c>
      <c r="C30" s="113">
        <f t="shared" si="0"/>
        <v>0.12987012987012986</v>
      </c>
    </row>
    <row r="31" spans="1:3" ht="15">
      <c r="A31" s="24" t="s">
        <v>83</v>
      </c>
      <c r="B31" s="117">
        <v>25000</v>
      </c>
      <c r="C31" s="113">
        <f t="shared" si="0"/>
        <v>0.10822510822510822</v>
      </c>
    </row>
    <row r="32" spans="1:3" ht="15">
      <c r="A32" s="25" t="s">
        <v>1</v>
      </c>
      <c r="B32" s="121">
        <f>SUM(B30:B31)</f>
        <v>55000</v>
      </c>
      <c r="C32" s="113">
        <f t="shared" si="0"/>
        <v>0.23809523809523808</v>
      </c>
    </row>
    <row r="33" spans="1:3" ht="15">
      <c r="A33" s="26" t="s">
        <v>84</v>
      </c>
      <c r="B33" s="117"/>
      <c r="C33" s="113">
        <f t="shared" si="0"/>
        <v>0</v>
      </c>
    </row>
    <row r="34" spans="1:3" ht="15">
      <c r="A34" s="24" t="s">
        <v>85</v>
      </c>
      <c r="B34" s="117"/>
      <c r="C34" s="113">
        <f t="shared" si="0"/>
        <v>0</v>
      </c>
    </row>
    <row r="35" spans="1:3" ht="15">
      <c r="A35" s="24" t="s">
        <v>86</v>
      </c>
      <c r="B35" s="117"/>
      <c r="C35" s="113">
        <f t="shared" si="0"/>
        <v>0</v>
      </c>
    </row>
    <row r="36" spans="1:3" ht="15">
      <c r="A36" s="24" t="s">
        <v>87</v>
      </c>
      <c r="B36" s="117"/>
      <c r="C36" s="113">
        <f t="shared" si="0"/>
        <v>0</v>
      </c>
    </row>
    <row r="37" spans="1:3" ht="15">
      <c r="A37" s="24" t="s">
        <v>88</v>
      </c>
      <c r="B37" s="117"/>
      <c r="C37" s="113">
        <f t="shared" si="0"/>
        <v>0</v>
      </c>
    </row>
    <row r="38" spans="1:3" ht="15">
      <c r="A38" s="24" t="s">
        <v>89</v>
      </c>
      <c r="B38" s="117"/>
      <c r="C38" s="113">
        <f t="shared" si="0"/>
        <v>0</v>
      </c>
    </row>
    <row r="39" spans="1:3" ht="15">
      <c r="A39" s="24" t="s">
        <v>90</v>
      </c>
      <c r="B39" s="117"/>
      <c r="C39" s="113">
        <f t="shared" si="0"/>
        <v>0</v>
      </c>
    </row>
    <row r="40" spans="1:3" ht="15">
      <c r="A40" s="24" t="s">
        <v>91</v>
      </c>
      <c r="B40" s="117"/>
      <c r="C40" s="113">
        <f t="shared" si="0"/>
        <v>0</v>
      </c>
    </row>
    <row r="41" spans="1:3" ht="15">
      <c r="A41" s="24" t="s">
        <v>92</v>
      </c>
      <c r="B41" s="117"/>
      <c r="C41" s="113">
        <f t="shared" si="0"/>
        <v>0</v>
      </c>
    </row>
    <row r="42" spans="1:3" ht="15">
      <c r="A42" s="24" t="s">
        <v>93</v>
      </c>
      <c r="B42" s="117"/>
      <c r="C42" s="113">
        <f t="shared" si="0"/>
        <v>0</v>
      </c>
    </row>
    <row r="43" spans="1:3" ht="15">
      <c r="A43" s="24" t="s">
        <v>94</v>
      </c>
      <c r="B43" s="117"/>
      <c r="C43" s="113">
        <f t="shared" si="0"/>
        <v>0</v>
      </c>
    </row>
    <row r="44" spans="1:3" ht="15">
      <c r="A44" s="24" t="s">
        <v>95</v>
      </c>
      <c r="B44" s="117"/>
      <c r="C44" s="113">
        <f t="shared" si="0"/>
        <v>0</v>
      </c>
    </row>
    <row r="45" spans="1:3" ht="15">
      <c r="A45" s="24" t="s">
        <v>96</v>
      </c>
      <c r="B45" s="117"/>
      <c r="C45" s="113">
        <f t="shared" si="0"/>
        <v>0</v>
      </c>
    </row>
    <row r="46" spans="1:3" ht="15">
      <c r="A46" s="24" t="s">
        <v>97</v>
      </c>
      <c r="B46" s="117"/>
      <c r="C46" s="113">
        <f t="shared" si="0"/>
        <v>0</v>
      </c>
    </row>
    <row r="47" spans="1:3" ht="15">
      <c r="A47" s="24" t="s">
        <v>98</v>
      </c>
      <c r="B47" s="117"/>
      <c r="C47" s="113">
        <f t="shared" si="0"/>
        <v>0</v>
      </c>
    </row>
    <row r="48" spans="1:3" ht="15">
      <c r="A48" s="24" t="s">
        <v>99</v>
      </c>
      <c r="B48" s="117"/>
      <c r="C48" s="113">
        <f t="shared" si="0"/>
        <v>0</v>
      </c>
    </row>
    <row r="49" spans="1:3" ht="15">
      <c r="A49" s="24" t="s">
        <v>100</v>
      </c>
      <c r="B49" s="117"/>
      <c r="C49" s="113">
        <f t="shared" si="0"/>
        <v>0</v>
      </c>
    </row>
    <row r="50" spans="1:3" ht="15.75" thickBot="1">
      <c r="A50" s="25" t="s">
        <v>1</v>
      </c>
      <c r="B50" s="117"/>
      <c r="C50" s="113">
        <f t="shared" si="0"/>
        <v>0</v>
      </c>
    </row>
    <row r="51" spans="1:3" ht="15.75" thickBot="1">
      <c r="A51" s="20" t="s">
        <v>101</v>
      </c>
      <c r="B51" s="118">
        <f>SUM(B32+B27+B20+B11)</f>
        <v>231000</v>
      </c>
      <c r="C51" s="28">
        <v>1</v>
      </c>
    </row>
    <row r="52" spans="1:3" ht="15">
      <c r="A52" s="29"/>
      <c r="C52" s="29"/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6"/>
  <sheetViews>
    <sheetView zoomScalePageLayoutView="0" workbookViewId="0" topLeftCell="A10">
      <selection activeCell="K78" sqref="A1:N78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11.7109375" style="0" customWidth="1"/>
    <col min="4" max="8" width="10.7109375" style="0" customWidth="1"/>
    <col min="9" max="9" width="10.7109375" style="127" customWidth="1"/>
    <col min="10" max="10" width="13.8515625" style="0" customWidth="1"/>
    <col min="11" max="11" width="14.8515625" style="0" customWidth="1"/>
  </cols>
  <sheetData>
    <row r="1" spans="1:11" ht="15">
      <c r="A1" s="153" t="s">
        <v>267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5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5" customHeight="1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I4" s="128"/>
      <c r="J4" s="12"/>
      <c r="K4" s="12"/>
    </row>
    <row r="5" spans="1:14" ht="15" customHeight="1">
      <c r="A5" s="163" t="s">
        <v>31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21.75" customHeight="1">
      <c r="A6" s="104" t="s">
        <v>32</v>
      </c>
      <c r="B6" s="164" t="s">
        <v>33</v>
      </c>
      <c r="C6" s="165"/>
      <c r="D6" s="165"/>
      <c r="E6" s="166"/>
      <c r="F6" s="163" t="s">
        <v>35</v>
      </c>
      <c r="G6" s="163"/>
      <c r="H6" s="164" t="s">
        <v>34</v>
      </c>
      <c r="I6" s="165"/>
      <c r="J6" s="165"/>
      <c r="K6" s="165"/>
      <c r="L6" s="166"/>
      <c r="M6" s="163" t="s">
        <v>35</v>
      </c>
      <c r="N6" s="163"/>
    </row>
    <row r="7" spans="1:14" ht="40.5" customHeight="1">
      <c r="A7" s="13" t="s">
        <v>36</v>
      </c>
      <c r="B7" s="160" t="s">
        <v>37</v>
      </c>
      <c r="C7" s="160"/>
      <c r="D7" s="160"/>
      <c r="E7" s="160"/>
      <c r="F7" s="160" t="s">
        <v>37</v>
      </c>
      <c r="G7" s="160"/>
      <c r="H7" s="160" t="s">
        <v>38</v>
      </c>
      <c r="I7" s="160"/>
      <c r="J7" s="160"/>
      <c r="K7" s="160"/>
      <c r="L7" s="160"/>
      <c r="M7" s="160" t="s">
        <v>39</v>
      </c>
      <c r="N7" s="160"/>
    </row>
    <row r="8" spans="1:14" ht="15">
      <c r="A8" s="13" t="s">
        <v>40</v>
      </c>
      <c r="B8" s="160" t="s">
        <v>41</v>
      </c>
      <c r="C8" s="160"/>
      <c r="D8" s="160"/>
      <c r="E8" s="160"/>
      <c r="F8" s="160" t="s">
        <v>46</v>
      </c>
      <c r="G8" s="160"/>
      <c r="H8" s="160" t="s">
        <v>42</v>
      </c>
      <c r="I8" s="160"/>
      <c r="J8" s="160"/>
      <c r="K8" s="160"/>
      <c r="L8" s="160"/>
      <c r="M8" s="160" t="s">
        <v>39</v>
      </c>
      <c r="N8" s="160"/>
    </row>
    <row r="9" spans="1:14" ht="15">
      <c r="A9" s="13" t="s">
        <v>43</v>
      </c>
      <c r="B9" s="160" t="s">
        <v>37</v>
      </c>
      <c r="C9" s="160"/>
      <c r="D9" s="160"/>
      <c r="E9" s="160"/>
      <c r="F9" s="160" t="s">
        <v>37</v>
      </c>
      <c r="G9" s="160"/>
      <c r="H9" s="160" t="s">
        <v>42</v>
      </c>
      <c r="I9" s="160"/>
      <c r="J9" s="160"/>
      <c r="K9" s="160"/>
      <c r="L9" s="160"/>
      <c r="M9" s="160" t="s">
        <v>39</v>
      </c>
      <c r="N9" s="160"/>
    </row>
    <row r="10" spans="1:14" ht="15">
      <c r="A10" s="107" t="s">
        <v>44</v>
      </c>
      <c r="B10" s="160" t="s">
        <v>45</v>
      </c>
      <c r="C10" s="160"/>
      <c r="D10" s="160"/>
      <c r="E10" s="160"/>
      <c r="F10" s="160" t="s">
        <v>46</v>
      </c>
      <c r="G10" s="160"/>
      <c r="H10" s="160" t="s">
        <v>45</v>
      </c>
      <c r="I10" s="160"/>
      <c r="J10" s="160"/>
      <c r="K10" s="160"/>
      <c r="L10" s="160"/>
      <c r="M10" s="160" t="s">
        <v>46</v>
      </c>
      <c r="N10" s="160"/>
    </row>
    <row r="11" spans="1:14" ht="15">
      <c r="A11" s="13" t="s">
        <v>47</v>
      </c>
      <c r="B11" s="160" t="s">
        <v>113</v>
      </c>
      <c r="C11" s="160"/>
      <c r="D11" s="160"/>
      <c r="E11" s="160"/>
      <c r="F11" s="160" t="s">
        <v>46</v>
      </c>
      <c r="G11" s="160"/>
      <c r="H11" s="160" t="s">
        <v>37</v>
      </c>
      <c r="I11" s="160"/>
      <c r="J11" s="160"/>
      <c r="K11" s="160"/>
      <c r="L11" s="160"/>
      <c r="M11" s="160" t="s">
        <v>37</v>
      </c>
      <c r="N11" s="160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8"/>
      <c r="J12" s="12"/>
      <c r="K12" s="12"/>
    </row>
    <row r="13" ht="11.25" customHeight="1">
      <c r="I13" s="129"/>
    </row>
    <row r="14" ht="11.25" customHeight="1">
      <c r="I14" s="129"/>
    </row>
    <row r="15" spans="1:11" ht="37.5" customHeight="1">
      <c r="A15" s="131" t="s">
        <v>48</v>
      </c>
      <c r="B15" s="131" t="s">
        <v>49</v>
      </c>
      <c r="C15" s="131" t="s">
        <v>50</v>
      </c>
      <c r="D15" s="131" t="s">
        <v>51</v>
      </c>
      <c r="E15" s="131" t="s">
        <v>52</v>
      </c>
      <c r="F15" s="131" t="s">
        <v>53</v>
      </c>
      <c r="G15" s="131" t="s">
        <v>54</v>
      </c>
      <c r="H15" s="131" t="s">
        <v>55</v>
      </c>
      <c r="I15" s="131" t="s">
        <v>56</v>
      </c>
      <c r="J15" s="131" t="s">
        <v>57</v>
      </c>
      <c r="K15" s="132" t="s">
        <v>58</v>
      </c>
    </row>
    <row r="16" spans="1:11" ht="11.25" customHeight="1">
      <c r="A16" s="108" t="s">
        <v>140</v>
      </c>
      <c r="B16" s="108" t="s">
        <v>141</v>
      </c>
      <c r="C16" s="108" t="s">
        <v>206</v>
      </c>
      <c r="D16" s="109">
        <v>43200</v>
      </c>
      <c r="E16" s="109">
        <v>43804</v>
      </c>
      <c r="F16" s="110">
        <v>845316.47</v>
      </c>
      <c r="G16" s="110">
        <v>845273.66</v>
      </c>
      <c r="H16" s="108">
        <v>0</v>
      </c>
      <c r="I16" s="133">
        <v>711241.2</v>
      </c>
      <c r="J16" s="110">
        <v>0</v>
      </c>
      <c r="K16" s="110">
        <v>0</v>
      </c>
    </row>
    <row r="17" spans="1:11" ht="11.25" customHeight="1">
      <c r="A17" s="108" t="s">
        <v>142</v>
      </c>
      <c r="B17" s="108" t="s">
        <v>143</v>
      </c>
      <c r="C17" s="108" t="s">
        <v>59</v>
      </c>
      <c r="D17" s="109">
        <v>43231</v>
      </c>
      <c r="E17" s="108" t="s">
        <v>37</v>
      </c>
      <c r="F17" s="110">
        <v>817636.4</v>
      </c>
      <c r="G17" s="110">
        <v>817636.4</v>
      </c>
      <c r="H17" s="108">
        <v>0</v>
      </c>
      <c r="I17" s="133">
        <v>735872.26</v>
      </c>
      <c r="J17" s="110">
        <f>F17-G17</f>
        <v>0</v>
      </c>
      <c r="K17" s="110">
        <v>0</v>
      </c>
    </row>
    <row r="18" spans="1:11" ht="11.25" customHeight="1">
      <c r="A18" s="108" t="s">
        <v>144</v>
      </c>
      <c r="B18" s="108" t="s">
        <v>145</v>
      </c>
      <c r="C18" s="108" t="s">
        <v>59</v>
      </c>
      <c r="D18" s="109">
        <v>43270</v>
      </c>
      <c r="E18" s="108" t="s">
        <v>37</v>
      </c>
      <c r="F18" s="110">
        <v>435009.46</v>
      </c>
      <c r="G18" s="110">
        <v>435009.46</v>
      </c>
      <c r="H18" s="108">
        <v>0</v>
      </c>
      <c r="I18" s="133">
        <v>231297.01</v>
      </c>
      <c r="J18" s="110">
        <f aca="true" t="shared" si="0" ref="J18:J39">F18-G18</f>
        <v>0</v>
      </c>
      <c r="K18" s="110">
        <v>0</v>
      </c>
    </row>
    <row r="19" spans="1:11" ht="11.25" customHeight="1">
      <c r="A19" s="108" t="s">
        <v>146</v>
      </c>
      <c r="B19" s="108" t="s">
        <v>147</v>
      </c>
      <c r="C19" s="108" t="s">
        <v>206</v>
      </c>
      <c r="D19" s="109">
        <v>43213</v>
      </c>
      <c r="E19" s="109">
        <v>43945</v>
      </c>
      <c r="F19" s="110">
        <v>700000</v>
      </c>
      <c r="G19" s="110">
        <v>700000</v>
      </c>
      <c r="H19" s="108">
        <v>0</v>
      </c>
      <c r="I19" s="133">
        <v>699063</v>
      </c>
      <c r="J19" s="110">
        <v>0</v>
      </c>
      <c r="K19" s="110">
        <v>0</v>
      </c>
    </row>
    <row r="20" spans="1:11" ht="11.25" customHeight="1">
      <c r="A20" s="108" t="s">
        <v>148</v>
      </c>
      <c r="B20" s="108" t="s">
        <v>149</v>
      </c>
      <c r="C20" s="108" t="s">
        <v>59</v>
      </c>
      <c r="D20" s="109">
        <v>43130</v>
      </c>
      <c r="E20" s="108" t="s">
        <v>37</v>
      </c>
      <c r="F20" s="110">
        <v>68256.02</v>
      </c>
      <c r="G20" s="110">
        <v>68256.02</v>
      </c>
      <c r="H20" s="108">
        <v>0</v>
      </c>
      <c r="I20" s="133">
        <v>54673.07</v>
      </c>
      <c r="J20" s="110">
        <f t="shared" si="0"/>
        <v>0</v>
      </c>
      <c r="K20" s="110">
        <v>0</v>
      </c>
    </row>
    <row r="21" spans="1:11" ht="11.25" customHeight="1">
      <c r="A21" s="108" t="s">
        <v>150</v>
      </c>
      <c r="B21" s="108" t="s">
        <v>151</v>
      </c>
      <c r="C21" s="108" t="s">
        <v>224</v>
      </c>
      <c r="D21" s="109">
        <v>43223</v>
      </c>
      <c r="E21" s="109">
        <v>43958</v>
      </c>
      <c r="F21" s="110">
        <v>438034.97</v>
      </c>
      <c r="G21" s="110">
        <v>438034.97</v>
      </c>
      <c r="H21" s="108">
        <v>0</v>
      </c>
      <c r="I21" s="133">
        <v>320196.27</v>
      </c>
      <c r="J21" s="110">
        <f>F21-G21</f>
        <v>0</v>
      </c>
      <c r="K21" s="110">
        <v>0</v>
      </c>
    </row>
    <row r="22" spans="1:11" ht="11.25" customHeight="1">
      <c r="A22" s="108" t="s">
        <v>152</v>
      </c>
      <c r="B22" s="108" t="s">
        <v>153</v>
      </c>
      <c r="C22" s="108" t="s">
        <v>209</v>
      </c>
      <c r="D22" s="109">
        <v>43199</v>
      </c>
      <c r="E22" s="108"/>
      <c r="F22" s="110">
        <v>400000</v>
      </c>
      <c r="G22" s="110">
        <v>400000</v>
      </c>
      <c r="H22" s="108">
        <v>0</v>
      </c>
      <c r="I22" s="133">
        <v>356035.43</v>
      </c>
      <c r="J22" s="110">
        <f t="shared" si="0"/>
        <v>0</v>
      </c>
      <c r="K22" s="110">
        <v>0</v>
      </c>
    </row>
    <row r="23" spans="1:11" ht="12" customHeight="1">
      <c r="A23" s="108" t="s">
        <v>154</v>
      </c>
      <c r="B23" s="108" t="s">
        <v>155</v>
      </c>
      <c r="C23" s="108" t="s">
        <v>59</v>
      </c>
      <c r="D23" s="109">
        <v>43262</v>
      </c>
      <c r="E23" s="108" t="s">
        <v>37</v>
      </c>
      <c r="F23" s="110">
        <v>132073.01</v>
      </c>
      <c r="G23" s="110">
        <v>132073.01</v>
      </c>
      <c r="H23" s="108">
        <v>0</v>
      </c>
      <c r="I23" s="133">
        <v>93465.9</v>
      </c>
      <c r="J23" s="110">
        <f t="shared" si="0"/>
        <v>0</v>
      </c>
      <c r="K23" s="110">
        <v>0</v>
      </c>
    </row>
    <row r="24" spans="1:11" ht="15">
      <c r="A24" s="108" t="s">
        <v>156</v>
      </c>
      <c r="B24" s="108" t="s">
        <v>157</v>
      </c>
      <c r="C24" s="108" t="s">
        <v>59</v>
      </c>
      <c r="D24" s="109">
        <v>43126</v>
      </c>
      <c r="E24" s="108" t="s">
        <v>37</v>
      </c>
      <c r="F24" s="110">
        <v>586978.54</v>
      </c>
      <c r="G24" s="110">
        <v>586978.54</v>
      </c>
      <c r="H24" s="108">
        <v>0</v>
      </c>
      <c r="I24" s="133">
        <v>586978.44</v>
      </c>
      <c r="J24" s="110">
        <f t="shared" si="0"/>
        <v>0</v>
      </c>
      <c r="K24" s="110">
        <v>0</v>
      </c>
    </row>
    <row r="25" spans="1:11" ht="15">
      <c r="A25" s="108" t="s">
        <v>158</v>
      </c>
      <c r="B25" s="108" t="s">
        <v>159</v>
      </c>
      <c r="C25" s="108" t="s">
        <v>59</v>
      </c>
      <c r="D25" s="109">
        <v>43220</v>
      </c>
      <c r="E25" s="108" t="s">
        <v>37</v>
      </c>
      <c r="F25" s="110">
        <v>800000</v>
      </c>
      <c r="G25" s="110">
        <v>800000</v>
      </c>
      <c r="H25" s="108">
        <v>0</v>
      </c>
      <c r="I25" s="133">
        <v>535832</v>
      </c>
      <c r="J25" s="110">
        <f t="shared" si="0"/>
        <v>0</v>
      </c>
      <c r="K25" s="110">
        <v>0</v>
      </c>
    </row>
    <row r="26" spans="1:11" ht="15">
      <c r="A26" s="108" t="s">
        <v>160</v>
      </c>
      <c r="B26" s="108" t="s">
        <v>161</v>
      </c>
      <c r="C26" s="108" t="s">
        <v>59</v>
      </c>
      <c r="D26" s="109">
        <v>43252</v>
      </c>
      <c r="E26" s="108" t="s">
        <v>37</v>
      </c>
      <c r="F26" s="110">
        <v>193741.71</v>
      </c>
      <c r="G26" s="110">
        <v>193741.71</v>
      </c>
      <c r="H26" s="108">
        <v>0</v>
      </c>
      <c r="I26" s="133">
        <v>174353.39</v>
      </c>
      <c r="J26" s="110">
        <f t="shared" si="0"/>
        <v>0</v>
      </c>
      <c r="K26" s="110">
        <v>0</v>
      </c>
    </row>
    <row r="27" spans="1:11" ht="15">
      <c r="A27" s="108" t="s">
        <v>162</v>
      </c>
      <c r="B27" s="108" t="s">
        <v>163</v>
      </c>
      <c r="C27" s="108" t="s">
        <v>206</v>
      </c>
      <c r="D27" s="109">
        <v>43223</v>
      </c>
      <c r="E27" s="109">
        <v>43791</v>
      </c>
      <c r="F27" s="110">
        <v>400000</v>
      </c>
      <c r="G27" s="110">
        <v>400000</v>
      </c>
      <c r="H27" s="108">
        <v>0</v>
      </c>
      <c r="I27" s="133">
        <v>308906.41</v>
      </c>
      <c r="J27" s="110">
        <f t="shared" si="0"/>
        <v>0</v>
      </c>
      <c r="K27" s="110">
        <v>0</v>
      </c>
    </row>
    <row r="28" spans="1:11" ht="15">
      <c r="A28" s="108" t="s">
        <v>164</v>
      </c>
      <c r="B28" s="108" t="s">
        <v>165</v>
      </c>
      <c r="C28" s="108" t="s">
        <v>206</v>
      </c>
      <c r="D28" s="109">
        <v>43223</v>
      </c>
      <c r="E28" s="109">
        <v>43851</v>
      </c>
      <c r="F28" s="110">
        <v>667337.68</v>
      </c>
      <c r="G28" s="110">
        <v>617042.09</v>
      </c>
      <c r="H28" s="108">
        <v>0</v>
      </c>
      <c r="I28" s="133">
        <v>523275.13</v>
      </c>
      <c r="J28" s="110">
        <v>0</v>
      </c>
      <c r="K28" s="110">
        <v>0</v>
      </c>
    </row>
    <row r="29" spans="1:11" ht="15">
      <c r="A29" s="108" t="s">
        <v>166</v>
      </c>
      <c r="B29" s="108" t="s">
        <v>167</v>
      </c>
      <c r="C29" s="108" t="s">
        <v>59</v>
      </c>
      <c r="D29" s="109">
        <v>43280</v>
      </c>
      <c r="E29" s="108" t="s">
        <v>37</v>
      </c>
      <c r="F29" s="110">
        <v>409074.84</v>
      </c>
      <c r="G29" s="110">
        <v>409074.84</v>
      </c>
      <c r="H29" s="108">
        <v>0</v>
      </c>
      <c r="I29" s="133">
        <v>339696.92</v>
      </c>
      <c r="J29" s="110">
        <f t="shared" si="0"/>
        <v>0</v>
      </c>
      <c r="K29" s="110">
        <v>0</v>
      </c>
    </row>
    <row r="30" spans="1:11" ht="15">
      <c r="A30" s="108" t="s">
        <v>168</v>
      </c>
      <c r="B30" s="108" t="s">
        <v>169</v>
      </c>
      <c r="C30" s="108" t="s">
        <v>59</v>
      </c>
      <c r="D30" s="109">
        <v>43199</v>
      </c>
      <c r="E30" s="108" t="s">
        <v>37</v>
      </c>
      <c r="F30" s="110">
        <v>380025.51</v>
      </c>
      <c r="G30" s="110">
        <v>380025.51</v>
      </c>
      <c r="H30" s="108">
        <v>0</v>
      </c>
      <c r="I30" s="133">
        <v>345823.22</v>
      </c>
      <c r="J30" s="110">
        <f t="shared" si="0"/>
        <v>0</v>
      </c>
      <c r="K30" s="110">
        <v>0</v>
      </c>
    </row>
    <row r="31" spans="1:11" ht="15">
      <c r="A31" s="108" t="s">
        <v>170</v>
      </c>
      <c r="B31" s="108" t="s">
        <v>171</v>
      </c>
      <c r="C31" s="108" t="s">
        <v>59</v>
      </c>
      <c r="D31" s="109">
        <v>43165</v>
      </c>
      <c r="E31" s="108" t="s">
        <v>37</v>
      </c>
      <c r="F31" s="110">
        <v>395064.19</v>
      </c>
      <c r="G31" s="110">
        <v>395064.19</v>
      </c>
      <c r="H31" s="108">
        <v>0</v>
      </c>
      <c r="I31" s="133">
        <v>176952.21</v>
      </c>
      <c r="J31" s="110">
        <f t="shared" si="0"/>
        <v>0</v>
      </c>
      <c r="K31" s="110">
        <v>0</v>
      </c>
    </row>
    <row r="32" spans="1:11" ht="15">
      <c r="A32" s="108" t="s">
        <v>172</v>
      </c>
      <c r="B32" s="108" t="s">
        <v>173</v>
      </c>
      <c r="C32" s="108" t="s">
        <v>59</v>
      </c>
      <c r="D32" s="109">
        <v>43223</v>
      </c>
      <c r="E32" s="108" t="s">
        <v>37</v>
      </c>
      <c r="F32" s="110">
        <v>489418.16</v>
      </c>
      <c r="G32" s="110">
        <v>488868.33</v>
      </c>
      <c r="H32" s="108">
        <v>0</v>
      </c>
      <c r="I32" s="133">
        <v>126585.98</v>
      </c>
      <c r="J32" s="110">
        <v>0</v>
      </c>
      <c r="K32" s="110">
        <v>0</v>
      </c>
    </row>
    <row r="33" spans="1:11" ht="15">
      <c r="A33" s="108" t="s">
        <v>174</v>
      </c>
      <c r="B33" s="108" t="s">
        <v>175</v>
      </c>
      <c r="C33" s="108" t="s">
        <v>59</v>
      </c>
      <c r="D33" s="109">
        <v>43270</v>
      </c>
      <c r="E33" s="108" t="s">
        <v>37</v>
      </c>
      <c r="F33" s="110">
        <v>369964</v>
      </c>
      <c r="G33" s="110">
        <v>369964</v>
      </c>
      <c r="H33" s="108">
        <v>0</v>
      </c>
      <c r="I33" s="133">
        <v>201499.75</v>
      </c>
      <c r="J33" s="110">
        <f t="shared" si="0"/>
        <v>0</v>
      </c>
      <c r="K33" s="110">
        <v>0</v>
      </c>
    </row>
    <row r="34" spans="1:11" ht="15">
      <c r="A34" s="108" t="s">
        <v>176</v>
      </c>
      <c r="B34" s="108" t="s">
        <v>177</v>
      </c>
      <c r="C34" s="108" t="s">
        <v>206</v>
      </c>
      <c r="D34" s="109">
        <v>43200</v>
      </c>
      <c r="E34" s="109">
        <v>43737</v>
      </c>
      <c r="F34" s="110">
        <v>314820.49</v>
      </c>
      <c r="G34" s="110">
        <v>314820.49</v>
      </c>
      <c r="H34" s="108">
        <v>0</v>
      </c>
      <c r="I34" s="133">
        <v>297478.05</v>
      </c>
      <c r="J34" s="110">
        <f t="shared" si="0"/>
        <v>0</v>
      </c>
      <c r="K34" s="110">
        <v>0</v>
      </c>
    </row>
    <row r="35" spans="1:11" ht="15">
      <c r="A35" s="108" t="s">
        <v>178</v>
      </c>
      <c r="B35" s="108" t="s">
        <v>179</v>
      </c>
      <c r="C35" s="108" t="s">
        <v>59</v>
      </c>
      <c r="D35" s="109">
        <v>43213</v>
      </c>
      <c r="E35" s="108" t="s">
        <v>37</v>
      </c>
      <c r="F35" s="110">
        <v>489828.94</v>
      </c>
      <c r="G35" s="110">
        <v>489815.21</v>
      </c>
      <c r="H35" s="108">
        <v>0</v>
      </c>
      <c r="I35" s="133">
        <v>479960.25</v>
      </c>
      <c r="J35" s="110">
        <v>0</v>
      </c>
      <c r="K35" s="110">
        <v>0</v>
      </c>
    </row>
    <row r="36" spans="1:11" ht="15">
      <c r="A36" s="108" t="s">
        <v>180</v>
      </c>
      <c r="B36" s="108" t="s">
        <v>181</v>
      </c>
      <c r="C36" s="108" t="s">
        <v>59</v>
      </c>
      <c r="D36" s="109">
        <v>43230</v>
      </c>
      <c r="E36" s="108" t="s">
        <v>37</v>
      </c>
      <c r="F36" s="110">
        <v>630015.81</v>
      </c>
      <c r="G36" s="110">
        <v>630015.81</v>
      </c>
      <c r="H36" s="108">
        <v>0</v>
      </c>
      <c r="I36" s="133">
        <v>399812.78</v>
      </c>
      <c r="J36" s="110">
        <f t="shared" si="0"/>
        <v>0</v>
      </c>
      <c r="K36" s="110">
        <v>0</v>
      </c>
    </row>
    <row r="37" spans="1:11" ht="15">
      <c r="A37" s="108" t="s">
        <v>182</v>
      </c>
      <c r="B37" s="108" t="s">
        <v>183</v>
      </c>
      <c r="C37" s="108" t="s">
        <v>206</v>
      </c>
      <c r="D37" s="109">
        <v>43171</v>
      </c>
      <c r="E37" s="109">
        <v>43833</v>
      </c>
      <c r="F37" s="110">
        <v>750419.24</v>
      </c>
      <c r="G37" s="110">
        <v>742065.98</v>
      </c>
      <c r="H37" s="108">
        <v>0</v>
      </c>
      <c r="I37" s="133">
        <v>598081.93</v>
      </c>
      <c r="J37" s="110">
        <v>0</v>
      </c>
      <c r="K37" s="110">
        <v>0</v>
      </c>
    </row>
    <row r="38" spans="1:11" ht="15">
      <c r="A38" s="108" t="s">
        <v>184</v>
      </c>
      <c r="B38" s="108" t="s">
        <v>185</v>
      </c>
      <c r="C38" s="108" t="s">
        <v>59</v>
      </c>
      <c r="D38" s="109">
        <v>43167</v>
      </c>
      <c r="E38" s="108"/>
      <c r="F38" s="110">
        <v>143078.14</v>
      </c>
      <c r="G38" s="110">
        <v>143078.14</v>
      </c>
      <c r="H38" s="108">
        <v>0</v>
      </c>
      <c r="I38" s="133">
        <v>115189.2</v>
      </c>
      <c r="J38" s="110">
        <f t="shared" si="0"/>
        <v>0</v>
      </c>
      <c r="K38" s="110">
        <v>0</v>
      </c>
    </row>
    <row r="39" spans="1:11" ht="15">
      <c r="A39" s="108" t="s">
        <v>186</v>
      </c>
      <c r="B39" s="108" t="s">
        <v>187</v>
      </c>
      <c r="C39" s="108" t="s">
        <v>59</v>
      </c>
      <c r="D39" s="109">
        <v>43167</v>
      </c>
      <c r="E39" s="108" t="s">
        <v>37</v>
      </c>
      <c r="F39" s="110">
        <v>90000</v>
      </c>
      <c r="G39" s="110">
        <v>90000</v>
      </c>
      <c r="H39" s="139">
        <v>0</v>
      </c>
      <c r="I39" s="140">
        <v>0</v>
      </c>
      <c r="J39" s="110">
        <f t="shared" si="0"/>
        <v>0</v>
      </c>
      <c r="K39" s="110">
        <v>0</v>
      </c>
    </row>
    <row r="40" spans="1:11" ht="15">
      <c r="A40" s="122" t="s">
        <v>188</v>
      </c>
      <c r="B40" s="122" t="s">
        <v>207</v>
      </c>
      <c r="C40" s="122" t="s">
        <v>47</v>
      </c>
      <c r="D40" s="123">
        <v>43510</v>
      </c>
      <c r="E40" s="123">
        <v>43804</v>
      </c>
      <c r="F40" s="124">
        <v>143824.86</v>
      </c>
      <c r="G40" s="124"/>
      <c r="H40" s="141">
        <v>0</v>
      </c>
      <c r="I40" s="124">
        <v>0</v>
      </c>
      <c r="J40" s="124">
        <v>143824.86</v>
      </c>
      <c r="K40" s="136">
        <v>0</v>
      </c>
    </row>
    <row r="41" spans="1:12" ht="15">
      <c r="A41" s="122" t="s">
        <v>189</v>
      </c>
      <c r="B41" s="125"/>
      <c r="C41" s="122" t="s">
        <v>47</v>
      </c>
      <c r="D41" s="122"/>
      <c r="E41" s="123">
        <v>43696</v>
      </c>
      <c r="F41" s="124">
        <v>488723.73</v>
      </c>
      <c r="G41" s="122"/>
      <c r="H41" s="141">
        <v>0</v>
      </c>
      <c r="I41" s="142">
        <v>0</v>
      </c>
      <c r="J41" s="124">
        <v>488723.73</v>
      </c>
      <c r="K41" s="136">
        <v>0</v>
      </c>
      <c r="L41" s="129"/>
    </row>
    <row r="42" spans="1:12" ht="15">
      <c r="A42" s="122" t="s">
        <v>190</v>
      </c>
      <c r="B42" s="126"/>
      <c r="C42" s="122" t="s">
        <v>47</v>
      </c>
      <c r="D42" s="122"/>
      <c r="E42" s="123">
        <v>43696</v>
      </c>
      <c r="F42" s="124">
        <v>600000</v>
      </c>
      <c r="G42" s="122"/>
      <c r="H42" s="141">
        <v>0</v>
      </c>
      <c r="I42" s="142">
        <v>0</v>
      </c>
      <c r="J42" s="124">
        <v>600000</v>
      </c>
      <c r="K42" s="136">
        <v>0</v>
      </c>
      <c r="L42" s="129"/>
    </row>
    <row r="43" spans="1:12" ht="15">
      <c r="A43" s="108" t="s">
        <v>191</v>
      </c>
      <c r="B43" s="108" t="s">
        <v>208</v>
      </c>
      <c r="C43" s="108" t="s">
        <v>43</v>
      </c>
      <c r="D43" s="109">
        <v>43675</v>
      </c>
      <c r="E43" s="108"/>
      <c r="F43" s="110">
        <v>130011.73</v>
      </c>
      <c r="G43" s="133">
        <v>130011.73</v>
      </c>
      <c r="H43" s="139">
        <v>0</v>
      </c>
      <c r="I43" s="133">
        <v>115409.7</v>
      </c>
      <c r="J43" s="110">
        <v>0</v>
      </c>
      <c r="K43" s="110">
        <v>0</v>
      </c>
      <c r="L43" s="129"/>
    </row>
    <row r="44" spans="1:11" ht="15">
      <c r="A44" s="108" t="s">
        <v>192</v>
      </c>
      <c r="B44" s="108" t="s">
        <v>210</v>
      </c>
      <c r="C44" s="130" t="s">
        <v>60</v>
      </c>
      <c r="D44" s="109">
        <v>43608</v>
      </c>
      <c r="E44" s="108"/>
      <c r="F44" s="110">
        <v>100000</v>
      </c>
      <c r="G44" s="133">
        <v>100000</v>
      </c>
      <c r="H44" s="139">
        <v>0</v>
      </c>
      <c r="I44" s="140">
        <v>0</v>
      </c>
      <c r="J44" s="110">
        <v>0</v>
      </c>
      <c r="K44" s="110">
        <v>0</v>
      </c>
    </row>
    <row r="45" spans="1:11" ht="15">
      <c r="A45" s="130" t="s">
        <v>193</v>
      </c>
      <c r="B45" s="130" t="s">
        <v>216</v>
      </c>
      <c r="C45" s="130" t="s">
        <v>60</v>
      </c>
      <c r="D45" s="138">
        <v>43598</v>
      </c>
      <c r="E45" s="130"/>
      <c r="F45" s="133">
        <v>151229.97</v>
      </c>
      <c r="G45" s="133">
        <v>151229.97</v>
      </c>
      <c r="H45" s="139">
        <v>0</v>
      </c>
      <c r="I45" s="140">
        <v>0</v>
      </c>
      <c r="J45" s="133">
        <v>0</v>
      </c>
      <c r="K45" s="110">
        <v>0</v>
      </c>
    </row>
    <row r="46" spans="1:11" ht="15">
      <c r="A46" s="108" t="s">
        <v>194</v>
      </c>
      <c r="B46" s="108" t="s">
        <v>211</v>
      </c>
      <c r="C46" s="108" t="s">
        <v>43</v>
      </c>
      <c r="D46" s="109">
        <v>43578</v>
      </c>
      <c r="E46" s="108"/>
      <c r="F46" s="110">
        <v>296860.83</v>
      </c>
      <c r="G46" s="133">
        <v>295550.68</v>
      </c>
      <c r="H46" s="139">
        <v>0</v>
      </c>
      <c r="I46" s="133">
        <v>134232.69</v>
      </c>
      <c r="J46" s="110">
        <f>F46-G46</f>
        <v>1310.1500000000233</v>
      </c>
      <c r="K46" s="110">
        <v>0</v>
      </c>
    </row>
    <row r="47" spans="1:11" ht="15">
      <c r="A47" s="108" t="s">
        <v>195</v>
      </c>
      <c r="B47" s="108" t="s">
        <v>212</v>
      </c>
      <c r="C47" s="108" t="s">
        <v>43</v>
      </c>
      <c r="D47" s="109">
        <v>43677</v>
      </c>
      <c r="E47" s="108"/>
      <c r="F47" s="110">
        <v>205427.13</v>
      </c>
      <c r="G47" s="133">
        <v>205427.13</v>
      </c>
      <c r="H47" s="139">
        <v>0</v>
      </c>
      <c r="I47" s="133">
        <v>21151.37</v>
      </c>
      <c r="J47" s="110">
        <v>0</v>
      </c>
      <c r="K47" s="110">
        <v>0</v>
      </c>
    </row>
    <row r="48" spans="1:11" ht="15">
      <c r="A48" s="108" t="s">
        <v>196</v>
      </c>
      <c r="B48" s="108" t="s">
        <v>213</v>
      </c>
      <c r="C48" s="108" t="s">
        <v>43</v>
      </c>
      <c r="D48" s="109">
        <v>43626</v>
      </c>
      <c r="E48" s="108"/>
      <c r="F48" s="110">
        <v>599982.46</v>
      </c>
      <c r="G48" s="133">
        <v>599982.46</v>
      </c>
      <c r="H48" s="139">
        <v>0</v>
      </c>
      <c r="I48" s="133">
        <v>539984.21</v>
      </c>
      <c r="J48" s="110">
        <v>0</v>
      </c>
      <c r="K48" s="110">
        <v>0</v>
      </c>
    </row>
    <row r="49" spans="1:11" ht="15">
      <c r="A49" s="108" t="s">
        <v>197</v>
      </c>
      <c r="B49" s="108" t="s">
        <v>214</v>
      </c>
      <c r="C49" s="108" t="s">
        <v>43</v>
      </c>
      <c r="D49" s="109">
        <v>43640</v>
      </c>
      <c r="E49" s="108"/>
      <c r="F49" s="110">
        <v>515825.32</v>
      </c>
      <c r="G49" s="133">
        <v>515825.32</v>
      </c>
      <c r="H49" s="139">
        <v>0</v>
      </c>
      <c r="I49" s="133">
        <v>168945.76</v>
      </c>
      <c r="J49" s="110">
        <v>0</v>
      </c>
      <c r="K49" s="110">
        <v>0</v>
      </c>
    </row>
    <row r="50" spans="1:35" ht="15">
      <c r="A50" s="108" t="s">
        <v>198</v>
      </c>
      <c r="B50" s="108" t="s">
        <v>215</v>
      </c>
      <c r="C50" s="130" t="s">
        <v>40</v>
      </c>
      <c r="D50" s="109">
        <v>43598</v>
      </c>
      <c r="E50" s="108"/>
      <c r="F50" s="110">
        <v>401871.55</v>
      </c>
      <c r="G50" s="133">
        <v>400125.06</v>
      </c>
      <c r="H50" s="139">
        <v>0</v>
      </c>
      <c r="I50" s="140">
        <v>0</v>
      </c>
      <c r="J50" s="110">
        <f>F50-G50</f>
        <v>1746.4899999999907</v>
      </c>
      <c r="K50" s="110">
        <v>0</v>
      </c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</row>
    <row r="51" spans="1:35" s="137" customFormat="1" ht="15">
      <c r="A51" s="134" t="s">
        <v>199</v>
      </c>
      <c r="B51" s="134" t="s">
        <v>217</v>
      </c>
      <c r="C51" s="134" t="s">
        <v>225</v>
      </c>
      <c r="D51" s="135">
        <v>43579</v>
      </c>
      <c r="E51" s="135">
        <v>44004</v>
      </c>
      <c r="F51" s="136">
        <v>598284.56</v>
      </c>
      <c r="G51" s="136">
        <v>598284.56</v>
      </c>
      <c r="H51" s="141">
        <v>0</v>
      </c>
      <c r="I51" s="136">
        <v>597573.38</v>
      </c>
      <c r="J51" s="136">
        <v>598284.56</v>
      </c>
      <c r="K51" s="136"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</row>
    <row r="52" spans="1:11" ht="15">
      <c r="A52" s="108" t="s">
        <v>200</v>
      </c>
      <c r="B52" s="108" t="s">
        <v>218</v>
      </c>
      <c r="C52" s="108" t="s">
        <v>43</v>
      </c>
      <c r="D52" s="109">
        <v>43675</v>
      </c>
      <c r="E52" s="108"/>
      <c r="F52" s="110">
        <v>111825.46</v>
      </c>
      <c r="G52" s="133">
        <v>111825.46</v>
      </c>
      <c r="H52" s="139">
        <v>0</v>
      </c>
      <c r="I52" s="133">
        <v>56004.42</v>
      </c>
      <c r="J52" s="139">
        <v>0</v>
      </c>
      <c r="K52" s="110">
        <v>0</v>
      </c>
    </row>
    <row r="53" spans="1:11" ht="15">
      <c r="A53" s="108" t="s">
        <v>201</v>
      </c>
      <c r="B53" s="108" t="s">
        <v>219</v>
      </c>
      <c r="C53" s="108" t="s">
        <v>43</v>
      </c>
      <c r="D53" s="109">
        <v>43663</v>
      </c>
      <c r="E53" s="108"/>
      <c r="F53" s="110">
        <v>142658.11</v>
      </c>
      <c r="G53" s="133">
        <v>142658.11</v>
      </c>
      <c r="H53" s="139">
        <v>0</v>
      </c>
      <c r="I53" s="133">
        <v>49364.36</v>
      </c>
      <c r="J53" s="139">
        <v>0</v>
      </c>
      <c r="K53" s="110">
        <v>0</v>
      </c>
    </row>
    <row r="54" spans="1:11" ht="15">
      <c r="A54" s="108" t="s">
        <v>202</v>
      </c>
      <c r="B54" s="108" t="s">
        <v>220</v>
      </c>
      <c r="C54" s="108" t="s">
        <v>43</v>
      </c>
      <c r="D54" s="109">
        <v>43609</v>
      </c>
      <c r="E54" s="108"/>
      <c r="F54" s="110">
        <v>455779.5</v>
      </c>
      <c r="G54" s="133">
        <v>328259.6</v>
      </c>
      <c r="H54" s="139">
        <v>0</v>
      </c>
      <c r="I54" s="133">
        <v>115297.08</v>
      </c>
      <c r="J54" s="110">
        <f>F54-G54</f>
        <v>127519.90000000002</v>
      </c>
      <c r="K54" s="110">
        <v>0</v>
      </c>
    </row>
    <row r="55" spans="1:11" ht="15">
      <c r="A55" s="108" t="s">
        <v>203</v>
      </c>
      <c r="B55" s="108" t="s">
        <v>221</v>
      </c>
      <c r="C55" s="130" t="s">
        <v>60</v>
      </c>
      <c r="D55" s="109">
        <v>43663</v>
      </c>
      <c r="E55" s="108"/>
      <c r="F55" s="110">
        <v>101145</v>
      </c>
      <c r="G55" s="133">
        <v>101145</v>
      </c>
      <c r="H55" s="139">
        <v>0</v>
      </c>
      <c r="I55" s="140">
        <v>0</v>
      </c>
      <c r="J55" s="139">
        <v>0</v>
      </c>
      <c r="K55" s="110">
        <v>0</v>
      </c>
    </row>
    <row r="56" spans="1:11" ht="15">
      <c r="A56" s="108" t="s">
        <v>204</v>
      </c>
      <c r="B56" s="108" t="s">
        <v>222</v>
      </c>
      <c r="C56" s="108" t="s">
        <v>43</v>
      </c>
      <c r="D56" s="109">
        <v>43535</v>
      </c>
      <c r="E56" s="108"/>
      <c r="F56" s="110">
        <v>600000</v>
      </c>
      <c r="G56" s="133">
        <v>563804.04</v>
      </c>
      <c r="H56" s="139">
        <v>0</v>
      </c>
      <c r="I56" s="133">
        <v>396004.26</v>
      </c>
      <c r="J56" s="110">
        <f>F56-G56</f>
        <v>36195.95999999996</v>
      </c>
      <c r="K56" s="110">
        <v>0</v>
      </c>
    </row>
    <row r="57" spans="1:11" ht="15">
      <c r="A57" s="108" t="s">
        <v>205</v>
      </c>
      <c r="B57" s="108" t="s">
        <v>223</v>
      </c>
      <c r="C57" s="108" t="s">
        <v>43</v>
      </c>
      <c r="D57" s="109">
        <v>43535</v>
      </c>
      <c r="E57" s="108"/>
      <c r="F57" s="110">
        <v>130790.8</v>
      </c>
      <c r="G57" s="133">
        <v>130790.8</v>
      </c>
      <c r="H57" s="139">
        <v>0</v>
      </c>
      <c r="I57" s="133">
        <v>56656.06</v>
      </c>
      <c r="J57" s="139">
        <v>0</v>
      </c>
      <c r="K57" s="110">
        <v>0</v>
      </c>
    </row>
    <row r="58" spans="1:11" ht="15">
      <c r="A58" s="108" t="s">
        <v>226</v>
      </c>
      <c r="B58" s="108" t="s">
        <v>245</v>
      </c>
      <c r="C58" s="108" t="s">
        <v>43</v>
      </c>
      <c r="D58" s="109">
        <v>43865</v>
      </c>
      <c r="E58" s="108"/>
      <c r="F58" s="110">
        <v>948431.59</v>
      </c>
      <c r="G58" s="133">
        <v>948431.59</v>
      </c>
      <c r="H58" s="139">
        <v>0</v>
      </c>
      <c r="I58" s="133">
        <v>338491.2</v>
      </c>
      <c r="J58" s="139">
        <v>0</v>
      </c>
      <c r="K58" s="110">
        <v>0</v>
      </c>
    </row>
    <row r="59" spans="1:11" ht="15">
      <c r="A59" s="108" t="s">
        <v>227</v>
      </c>
      <c r="B59" s="108" t="s">
        <v>246</v>
      </c>
      <c r="C59" s="108" t="s">
        <v>60</v>
      </c>
      <c r="D59" s="109">
        <v>43899</v>
      </c>
      <c r="E59" s="108"/>
      <c r="F59" s="110">
        <v>218002.37</v>
      </c>
      <c r="G59" s="133">
        <v>218002.37</v>
      </c>
      <c r="H59" s="139">
        <v>0</v>
      </c>
      <c r="I59" s="140">
        <v>0</v>
      </c>
      <c r="J59" s="139">
        <v>0</v>
      </c>
      <c r="K59" s="110">
        <v>0</v>
      </c>
    </row>
    <row r="60" spans="1:11" ht="15">
      <c r="A60" s="108" t="s">
        <v>228</v>
      </c>
      <c r="B60" s="108" t="s">
        <v>247</v>
      </c>
      <c r="C60" s="108" t="s">
        <v>60</v>
      </c>
      <c r="D60" s="109">
        <v>43899</v>
      </c>
      <c r="E60" s="108"/>
      <c r="F60" s="110">
        <v>650000</v>
      </c>
      <c r="G60" s="133">
        <v>650000</v>
      </c>
      <c r="H60" s="139">
        <v>0</v>
      </c>
      <c r="I60" s="140">
        <v>0</v>
      </c>
      <c r="J60" s="139">
        <v>0</v>
      </c>
      <c r="K60" s="110">
        <v>0</v>
      </c>
    </row>
    <row r="61" spans="1:12" ht="15">
      <c r="A61" s="134" t="s">
        <v>229</v>
      </c>
      <c r="B61" s="134"/>
      <c r="C61" s="134" t="s">
        <v>47</v>
      </c>
      <c r="D61" s="135"/>
      <c r="E61" s="135">
        <v>43927</v>
      </c>
      <c r="F61" s="136">
        <v>600000</v>
      </c>
      <c r="G61" s="136">
        <v>600000</v>
      </c>
      <c r="H61" s="141">
        <v>0</v>
      </c>
      <c r="I61" s="141">
        <v>0</v>
      </c>
      <c r="J61" s="136">
        <v>600000</v>
      </c>
      <c r="K61" s="136">
        <v>0</v>
      </c>
      <c r="L61" s="129"/>
    </row>
    <row r="62" spans="1:11" ht="15">
      <c r="A62" s="108" t="s">
        <v>230</v>
      </c>
      <c r="B62" s="108" t="s">
        <v>248</v>
      </c>
      <c r="C62" s="108" t="s">
        <v>43</v>
      </c>
      <c r="D62" s="109">
        <v>43867</v>
      </c>
      <c r="E62" s="108"/>
      <c r="F62" s="110">
        <v>481407.35</v>
      </c>
      <c r="G62" s="133">
        <v>481407.35</v>
      </c>
      <c r="H62" s="139">
        <v>0</v>
      </c>
      <c r="I62" s="140">
        <v>0</v>
      </c>
      <c r="J62" s="139">
        <v>0</v>
      </c>
      <c r="K62" s="110">
        <v>0</v>
      </c>
    </row>
    <row r="63" spans="1:11" ht="15">
      <c r="A63" s="108" t="s">
        <v>231</v>
      </c>
      <c r="B63" s="108" t="s">
        <v>249</v>
      </c>
      <c r="C63" s="108" t="s">
        <v>60</v>
      </c>
      <c r="D63" s="109">
        <v>43920</v>
      </c>
      <c r="E63" s="108"/>
      <c r="F63" s="110">
        <v>167152.89</v>
      </c>
      <c r="G63" s="133">
        <v>167152.89</v>
      </c>
      <c r="H63" s="139">
        <v>0</v>
      </c>
      <c r="I63" s="140">
        <v>0</v>
      </c>
      <c r="J63" s="139">
        <v>0</v>
      </c>
      <c r="K63" s="110">
        <v>0</v>
      </c>
    </row>
    <row r="64" spans="1:11" ht="15">
      <c r="A64" s="108" t="s">
        <v>232</v>
      </c>
      <c r="B64" s="108" t="s">
        <v>250</v>
      </c>
      <c r="C64" s="108" t="s">
        <v>60</v>
      </c>
      <c r="D64" s="109">
        <v>43858</v>
      </c>
      <c r="E64" s="108"/>
      <c r="F64" s="110">
        <v>995682.09</v>
      </c>
      <c r="G64" s="133">
        <v>995664.29</v>
      </c>
      <c r="H64" s="139">
        <v>0</v>
      </c>
      <c r="I64" s="140">
        <v>0</v>
      </c>
      <c r="J64" s="110">
        <f>F64-G64</f>
        <v>17.79999999993015</v>
      </c>
      <c r="K64" s="110">
        <v>0</v>
      </c>
    </row>
    <row r="65" spans="1:11" ht="15">
      <c r="A65" s="108" t="s">
        <v>233</v>
      </c>
      <c r="B65" s="108" t="s">
        <v>251</v>
      </c>
      <c r="C65" s="108" t="s">
        <v>43</v>
      </c>
      <c r="D65" s="109">
        <v>43846</v>
      </c>
      <c r="E65" s="108"/>
      <c r="F65" s="110">
        <v>509556.41</v>
      </c>
      <c r="G65" s="133">
        <v>441147.13</v>
      </c>
      <c r="H65" s="139">
        <v>0</v>
      </c>
      <c r="I65" s="133">
        <v>147553.19</v>
      </c>
      <c r="J65" s="110">
        <f>F65-G65</f>
        <v>68409.27999999997</v>
      </c>
      <c r="K65" s="110">
        <v>0</v>
      </c>
    </row>
    <row r="66" spans="1:11" ht="15">
      <c r="A66" s="108" t="s">
        <v>234</v>
      </c>
      <c r="B66" s="108" t="s">
        <v>252</v>
      </c>
      <c r="C66" s="108" t="s">
        <v>43</v>
      </c>
      <c r="D66" s="109">
        <v>43727</v>
      </c>
      <c r="E66" s="108"/>
      <c r="F66" s="110">
        <v>558522.47</v>
      </c>
      <c r="G66" s="133">
        <v>558522.47</v>
      </c>
      <c r="H66" s="139">
        <v>0</v>
      </c>
      <c r="I66" s="133">
        <v>557932.73</v>
      </c>
      <c r="J66" s="139">
        <v>0</v>
      </c>
      <c r="K66" s="110">
        <v>0</v>
      </c>
    </row>
    <row r="67" spans="1:11" ht="15">
      <c r="A67" s="108" t="s">
        <v>235</v>
      </c>
      <c r="B67" s="108" t="s">
        <v>253</v>
      </c>
      <c r="C67" s="108" t="s">
        <v>43</v>
      </c>
      <c r="D67" s="109">
        <v>43741</v>
      </c>
      <c r="E67" s="108"/>
      <c r="F67" s="110">
        <v>182693.18</v>
      </c>
      <c r="G67" s="133">
        <v>182693.18</v>
      </c>
      <c r="H67" s="139">
        <v>0</v>
      </c>
      <c r="I67" s="133">
        <v>82712.65</v>
      </c>
      <c r="J67" s="139">
        <v>0</v>
      </c>
      <c r="K67" s="110">
        <v>0</v>
      </c>
    </row>
    <row r="68" spans="1:11" ht="15">
      <c r="A68" s="108" t="s">
        <v>236</v>
      </c>
      <c r="B68" s="108" t="s">
        <v>254</v>
      </c>
      <c r="C68" s="108" t="s">
        <v>60</v>
      </c>
      <c r="D68" s="109">
        <v>43907</v>
      </c>
      <c r="E68" s="108"/>
      <c r="F68" s="110">
        <v>175000</v>
      </c>
      <c r="G68" s="133">
        <v>175000</v>
      </c>
      <c r="H68" s="139">
        <v>0</v>
      </c>
      <c r="I68" s="140">
        <v>0</v>
      </c>
      <c r="J68" s="139">
        <v>0</v>
      </c>
      <c r="K68" s="110">
        <v>0</v>
      </c>
    </row>
    <row r="69" spans="1:11" ht="15">
      <c r="A69" s="108" t="s">
        <v>237</v>
      </c>
      <c r="B69" s="108" t="s">
        <v>255</v>
      </c>
      <c r="C69" s="108" t="s">
        <v>43</v>
      </c>
      <c r="D69" s="109">
        <v>43829</v>
      </c>
      <c r="E69" s="108"/>
      <c r="F69" s="110">
        <v>200000</v>
      </c>
      <c r="G69" s="133">
        <v>200000</v>
      </c>
      <c r="H69" s="139">
        <v>0</v>
      </c>
      <c r="I69" s="133">
        <v>180000</v>
      </c>
      <c r="J69" s="139">
        <v>0</v>
      </c>
      <c r="K69" s="110">
        <v>0</v>
      </c>
    </row>
    <row r="70" spans="1:11" ht="15">
      <c r="A70" s="108" t="s">
        <v>238</v>
      </c>
      <c r="B70" s="108" t="s">
        <v>256</v>
      </c>
      <c r="C70" s="108" t="s">
        <v>60</v>
      </c>
      <c r="D70" s="109">
        <v>43920</v>
      </c>
      <c r="E70" s="108"/>
      <c r="F70" s="110">
        <v>187946.36</v>
      </c>
      <c r="G70" s="133">
        <v>187945.36</v>
      </c>
      <c r="H70" s="139">
        <v>0</v>
      </c>
      <c r="I70" s="140">
        <v>0</v>
      </c>
      <c r="J70" s="110">
        <f>F70-G70</f>
        <v>1</v>
      </c>
      <c r="K70" s="110">
        <v>0</v>
      </c>
    </row>
    <row r="71" spans="1:11" ht="15">
      <c r="A71" s="108" t="s">
        <v>239</v>
      </c>
      <c r="B71" s="108" t="s">
        <v>257</v>
      </c>
      <c r="C71" s="108" t="s">
        <v>60</v>
      </c>
      <c r="D71" s="109">
        <v>43852</v>
      </c>
      <c r="E71" s="108"/>
      <c r="F71" s="110">
        <v>141303.57</v>
      </c>
      <c r="G71" s="133">
        <v>141303.57</v>
      </c>
      <c r="H71" s="139">
        <v>0</v>
      </c>
      <c r="I71" s="140">
        <v>0</v>
      </c>
      <c r="J71" s="139">
        <v>0</v>
      </c>
      <c r="K71" s="110">
        <v>0</v>
      </c>
    </row>
    <row r="72" spans="1:11" ht="15">
      <c r="A72" s="108" t="s">
        <v>240</v>
      </c>
      <c r="B72" s="108" t="s">
        <v>258</v>
      </c>
      <c r="C72" s="108" t="s">
        <v>43</v>
      </c>
      <c r="D72" s="109">
        <v>43846</v>
      </c>
      <c r="E72" s="108"/>
      <c r="F72" s="110">
        <v>89913.51</v>
      </c>
      <c r="G72" s="133">
        <v>89913.51</v>
      </c>
      <c r="H72" s="139">
        <v>0</v>
      </c>
      <c r="I72" s="133">
        <v>80228.36</v>
      </c>
      <c r="J72" s="139">
        <v>0</v>
      </c>
      <c r="K72" s="110">
        <v>0</v>
      </c>
    </row>
    <row r="73" spans="1:11" ht="15">
      <c r="A73" s="134" t="s">
        <v>241</v>
      </c>
      <c r="B73" s="134"/>
      <c r="C73" s="134" t="s">
        <v>47</v>
      </c>
      <c r="D73" s="135"/>
      <c r="E73" s="135">
        <v>43927</v>
      </c>
      <c r="F73" s="136">
        <v>44098.04</v>
      </c>
      <c r="G73" s="136">
        <v>44098.04</v>
      </c>
      <c r="H73" s="141">
        <v>0</v>
      </c>
      <c r="I73" s="134"/>
      <c r="J73" s="136">
        <v>44098.04</v>
      </c>
      <c r="K73" s="136">
        <v>0</v>
      </c>
    </row>
    <row r="74" spans="1:11" ht="15">
      <c r="A74" s="108" t="s">
        <v>242</v>
      </c>
      <c r="B74" s="108" t="s">
        <v>259</v>
      </c>
      <c r="C74" s="108" t="s">
        <v>60</v>
      </c>
      <c r="D74" s="109">
        <v>43892</v>
      </c>
      <c r="E74" s="108"/>
      <c r="F74" s="110">
        <v>94392</v>
      </c>
      <c r="G74" s="133">
        <v>94392</v>
      </c>
      <c r="H74" s="139">
        <v>0</v>
      </c>
      <c r="I74" s="140">
        <v>0</v>
      </c>
      <c r="J74" s="139">
        <v>0</v>
      </c>
      <c r="K74" s="110">
        <v>0</v>
      </c>
    </row>
    <row r="75" spans="1:11" ht="15">
      <c r="A75" s="108" t="s">
        <v>243</v>
      </c>
      <c r="B75" s="144" t="s">
        <v>260</v>
      </c>
      <c r="C75" s="108" t="s">
        <v>43</v>
      </c>
      <c r="D75" s="15">
        <v>43829</v>
      </c>
      <c r="E75" s="14"/>
      <c r="F75" s="16">
        <v>115100</v>
      </c>
      <c r="G75" s="16">
        <v>115100</v>
      </c>
      <c r="H75" s="139">
        <v>0</v>
      </c>
      <c r="I75" s="133">
        <v>57500</v>
      </c>
      <c r="J75" s="16">
        <v>0</v>
      </c>
      <c r="K75" s="110">
        <v>0</v>
      </c>
    </row>
    <row r="76" spans="1:11" ht="15">
      <c r="A76" s="108" t="s">
        <v>244</v>
      </c>
      <c r="B76" s="144" t="s">
        <v>261</v>
      </c>
      <c r="C76" s="108" t="s">
        <v>43</v>
      </c>
      <c r="D76" s="15">
        <v>43878</v>
      </c>
      <c r="E76" s="14"/>
      <c r="F76" s="16">
        <v>189254.22</v>
      </c>
      <c r="G76" s="16">
        <v>189254.22</v>
      </c>
      <c r="H76" s="139">
        <v>0</v>
      </c>
      <c r="I76" s="133">
        <v>17192.573</v>
      </c>
      <c r="J76" s="16">
        <v>0</v>
      </c>
      <c r="K76" s="110">
        <v>0</v>
      </c>
    </row>
    <row r="77" spans="1:11" ht="15">
      <c r="A77" s="154"/>
      <c r="B77" s="155"/>
      <c r="C77" s="155"/>
      <c r="D77" s="155"/>
      <c r="E77" s="155"/>
      <c r="F77" s="155"/>
      <c r="G77" s="155"/>
      <c r="H77" s="155"/>
      <c r="I77" s="156"/>
      <c r="J77" s="17">
        <f>J50+J51+J54+J56+J61+J64+J65+J70+J73</f>
        <v>1476273.03</v>
      </c>
      <c r="K77" s="143">
        <f>SUM(K16:K76)</f>
        <v>0</v>
      </c>
    </row>
    <row r="78" spans="1:11" ht="15">
      <c r="A78" s="157"/>
      <c r="B78" s="158"/>
      <c r="C78" s="158"/>
      <c r="D78" s="158"/>
      <c r="E78" s="158"/>
      <c r="F78" s="158"/>
      <c r="G78" s="158"/>
      <c r="H78" s="158"/>
      <c r="I78" s="159"/>
      <c r="J78" s="17"/>
      <c r="K78" s="17">
        <f>J77+K77</f>
        <v>1476273.03</v>
      </c>
    </row>
    <row r="79" ht="15">
      <c r="I79" s="129"/>
    </row>
    <row r="80" ht="15">
      <c r="I80" s="129"/>
    </row>
    <row r="81" ht="15">
      <c r="I81" s="129"/>
    </row>
    <row r="82" ht="15">
      <c r="I82" s="129"/>
    </row>
    <row r="83" ht="15">
      <c r="I83" s="129"/>
    </row>
    <row r="84" ht="15">
      <c r="I84" s="129"/>
    </row>
    <row r="85" ht="15">
      <c r="I85" s="129"/>
    </row>
    <row r="86" ht="15">
      <c r="I86" s="129"/>
    </row>
    <row r="87" ht="15">
      <c r="I87" s="129"/>
    </row>
    <row r="88" ht="15">
      <c r="I88" s="129"/>
    </row>
    <row r="89" ht="15">
      <c r="I89" s="129"/>
    </row>
    <row r="90" ht="15">
      <c r="I90" s="129"/>
    </row>
    <row r="91" ht="15">
      <c r="I91" s="129"/>
    </row>
    <row r="92" ht="15">
      <c r="I92" s="129"/>
    </row>
    <row r="93" ht="15">
      <c r="I93" s="129"/>
    </row>
    <row r="94" ht="15">
      <c r="I94" s="129"/>
    </row>
    <row r="95" ht="15">
      <c r="I95" s="129"/>
    </row>
    <row r="96" ht="15">
      <c r="I96" s="129"/>
    </row>
    <row r="97" ht="15">
      <c r="I97" s="129"/>
    </row>
    <row r="98" ht="15">
      <c r="I98" s="129"/>
    </row>
    <row r="99" ht="15">
      <c r="I99" s="129"/>
    </row>
    <row r="100" ht="15">
      <c r="I100" s="129"/>
    </row>
    <row r="101" ht="15">
      <c r="I101" s="129"/>
    </row>
    <row r="102" ht="15">
      <c r="I102" s="129"/>
    </row>
    <row r="103" ht="15">
      <c r="I103" s="129"/>
    </row>
    <row r="104" ht="15">
      <c r="I104" s="129"/>
    </row>
    <row r="105" ht="15">
      <c r="I105" s="129"/>
    </row>
    <row r="106" ht="15">
      <c r="I106" s="129"/>
    </row>
  </sheetData>
  <sheetProtection/>
  <mergeCells count="29">
    <mergeCell ref="B11:E11"/>
    <mergeCell ref="F11:G11"/>
    <mergeCell ref="H11:L11"/>
    <mergeCell ref="M11:N11"/>
    <mergeCell ref="B7:E7"/>
    <mergeCell ref="B8:E8"/>
    <mergeCell ref="B9:E9"/>
    <mergeCell ref="B10:E10"/>
    <mergeCell ref="F9:G9"/>
    <mergeCell ref="H9:L9"/>
    <mergeCell ref="F10:G10"/>
    <mergeCell ref="H10:L10"/>
    <mergeCell ref="M10:N10"/>
    <mergeCell ref="M6:N6"/>
    <mergeCell ref="F7:G7"/>
    <mergeCell ref="H7:L7"/>
    <mergeCell ref="M7:N7"/>
    <mergeCell ref="F8:G8"/>
    <mergeCell ref="H8:L8"/>
    <mergeCell ref="A77:I78"/>
    <mergeCell ref="M8:N8"/>
    <mergeCell ref="A1:K1"/>
    <mergeCell ref="A2:K2"/>
    <mergeCell ref="A3:K3"/>
    <mergeCell ref="A5:N5"/>
    <mergeCell ref="B6:E6"/>
    <mergeCell ref="F6:G6"/>
    <mergeCell ref="H6:L6"/>
    <mergeCell ref="M9:N9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zruano</cp:lastModifiedBy>
  <cp:lastPrinted>2020-07-28T13:59:53Z</cp:lastPrinted>
  <dcterms:created xsi:type="dcterms:W3CDTF">2015-08-25T14:37:43Z</dcterms:created>
  <dcterms:modified xsi:type="dcterms:W3CDTF">2020-07-28T13:59:57Z</dcterms:modified>
  <cp:category/>
  <cp:version/>
  <cp:contentType/>
  <cp:contentStatus/>
</cp:coreProperties>
</file>