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beatriz\Downloads\"/>
    </mc:Choice>
  </mc:AlternateContent>
  <xr:revisionPtr revIDLastSave="0" documentId="13_ncr:1_{ED4C238D-11BE-4503-8714-4418689B20FF}" xr6:coauthVersionLast="47" xr6:coauthVersionMax="47" xr10:uidLastSave="{00000000-0000-0000-0000-000000000000}"/>
  <bookViews>
    <workbookView xWindow="-110" yWindow="-110" windowWidth="19420" windowHeight="10420" tabRatio="585" activeTab="1" xr2:uid="{00000000-000D-0000-FFFF-FFFF00000000}"/>
  </bookViews>
  <sheets>
    <sheet name="PAPI_21 (Delib. 190) " sheetId="6" r:id="rId1"/>
    <sheet name="PAPI_22_23 (Delib. 246) " sheetId="7" r:id="rId2"/>
    <sheet name="Orientações" sheetId="12" r:id="rId3"/>
    <sheet name="Consolidaçao - 1" sheetId="3" state="hidden" r:id="rId4"/>
    <sheet name="Consolidaçao - 2" sheetId="11" state="hidden" r:id="rId5"/>
    <sheet name="Operacional" sheetId="2" state="hidden" r:id="rId6"/>
    <sheet name="Explicativo" sheetId="9" state="hidden" r:id="rId7"/>
    <sheet name="de-para 246 190" sheetId="10" state="hidden" r:id="rId8"/>
  </sheets>
  <definedNames>
    <definedName name="_xlnm._FilterDatabase" localSheetId="3" hidden="1">'Consolidaçao - 1'!$H$2:$Q$2</definedName>
    <definedName name="_xlnm._FilterDatabase" localSheetId="0" hidden="1">#REF!</definedName>
    <definedName name="_xlnm._FilterDatabase" localSheetId="1" hidden="1">#REF!</definedName>
    <definedName name="_xlcn.WorksheetConnection_05PCJPAPI_simulação_modelo_novo_BRUNO.xlsxDE_PARA_N1" hidden="1">DE_PARA_N[]</definedName>
    <definedName name="DadosExternos_1" localSheetId="7" hidden="1">'de-para 246 190'!$J$1:$K$33</definedName>
    <definedName name="DadosExternos_2" localSheetId="7" hidden="1">'de-para 246 190'!$M$1:$N$30</definedName>
    <definedName name="SegmentaçãodeDados_Ano">#N/A</definedName>
  </definedNames>
  <calcPr calcId="191028"/>
  <pivotCaches>
    <pivotCache cacheId="25" r:id="rId9"/>
  </pivotCaches>
  <extLst>
    <ext xmlns:x14="http://schemas.microsoft.com/office/spreadsheetml/2009/9/main" uri="{876F7934-8845-4945-9796-88D515C7AA90}">
      <x14:pivotCaches>
        <pivotCache cacheId="15" r:id="rId10"/>
      </x14:pivotCaches>
    </ext>
    <ext xmlns:x14="http://schemas.microsoft.com/office/spreadsheetml/2009/9/main" uri="{BBE1A952-AA13-448e-AADC-164F8A28A991}">
      <x14:slicerCaches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9" r:id="rId12"/>
        <pivotCache cacheId="12" r:id="rId13"/>
        <pivotCache cacheId="16" r:id="rId14"/>
        <pivotCache cacheId="19" r:id="rId15"/>
        <pivotCache cacheId="22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  <x15:pivotTableReference r:id="rId21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2" i="7" l="1"/>
  <c r="N62" i="7"/>
  <c r="M62" i="7"/>
  <c r="L62" i="7"/>
  <c r="K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P62" i="7" s="1"/>
  <c r="R30" i="6"/>
  <c r="R29" i="6"/>
  <c r="R28" i="6"/>
  <c r="R27" i="6"/>
  <c r="R6" i="6"/>
  <c r="Q30" i="6" l="1"/>
  <c r="R14" i="6"/>
  <c r="Q14" i="6"/>
  <c r="R8" i="6"/>
  <c r="Q8" i="6"/>
  <c r="Q11" i="6"/>
  <c r="Q6" i="6"/>
  <c r="I31" i="3" l="1"/>
  <c r="P28" i="6" l="1"/>
  <c r="P29" i="6"/>
  <c r="P27" i="6"/>
  <c r="P13" i="6"/>
  <c r="P14" i="6"/>
  <c r="P12" i="6"/>
  <c r="P11" i="6"/>
  <c r="P10" i="6"/>
  <c r="P9" i="6"/>
  <c r="P15" i="6"/>
  <c r="P16" i="6"/>
  <c r="P17" i="6"/>
  <c r="P18" i="6"/>
  <c r="P19" i="6"/>
  <c r="P20" i="6"/>
  <c r="P21" i="6"/>
  <c r="P22" i="6"/>
  <c r="P23" i="6"/>
  <c r="P24" i="6"/>
  <c r="P25" i="6"/>
  <c r="P26" i="6"/>
  <c r="P30" i="6"/>
  <c r="P31" i="6"/>
  <c r="P2" i="6" l="1"/>
  <c r="P3" i="6"/>
  <c r="P4" i="6"/>
  <c r="P5" i="6"/>
  <c r="P6" i="6"/>
  <c r="P7" i="6"/>
  <c r="P8" i="6"/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5" i="3"/>
  <c r="N4" i="3" l="1"/>
  <c r="N5" i="3"/>
  <c r="N6" i="3"/>
  <c r="N7" i="3"/>
  <c r="N8" i="3"/>
  <c r="N9" i="3"/>
  <c r="N10" i="3"/>
  <c r="N11" i="3"/>
  <c r="N12" i="3"/>
  <c r="N13" i="3"/>
  <c r="N14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" i="3"/>
  <c r="K31" i="3" l="1"/>
  <c r="J31" i="3"/>
  <c r="D37" i="3"/>
  <c r="C37" i="3"/>
  <c r="B37" i="3"/>
  <c r="I32" i="3" l="1"/>
  <c r="B38" i="3"/>
  <c r="C38" i="3"/>
  <c r="D38" i="3"/>
  <c r="K32" i="3" l="1"/>
  <c r="J32" i="3"/>
  <c r="F3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5" i="3"/>
  <c r="M16" i="3" l="1"/>
  <c r="M3" i="3"/>
  <c r="M28" i="3"/>
  <c r="M12" i="3"/>
  <c r="M8" i="3"/>
  <c r="M20" i="3"/>
  <c r="M21" i="3"/>
  <c r="M13" i="3"/>
  <c r="M5" i="3"/>
  <c r="M24" i="3"/>
  <c r="M22" i="3"/>
  <c r="M14" i="3"/>
  <c r="M6" i="3"/>
  <c r="M26" i="3"/>
  <c r="M23" i="3"/>
  <c r="M15" i="3"/>
  <c r="M7" i="3"/>
  <c r="M27" i="3"/>
  <c r="M19" i="3"/>
  <c r="M11" i="3"/>
  <c r="M25" i="3"/>
  <c r="M17" i="3"/>
  <c r="M9" i="3"/>
  <c r="M4" i="3"/>
  <c r="M10" i="3"/>
  <c r="M18" i="3"/>
  <c r="Q3" i="3" l="1"/>
  <c r="P3" i="3"/>
  <c r="O3" i="3"/>
  <c r="P10" i="3"/>
  <c r="O10" i="3"/>
  <c r="Q10" i="3"/>
  <c r="O5" i="3"/>
  <c r="P5" i="3"/>
  <c r="Q5" i="3"/>
  <c r="Q9" i="3"/>
  <c r="O9" i="3"/>
  <c r="P9" i="3"/>
  <c r="Q6" i="3"/>
  <c r="P6" i="3"/>
  <c r="O6" i="3"/>
  <c r="Q8" i="3"/>
  <c r="O8" i="3"/>
  <c r="P8" i="3"/>
  <c r="Q7" i="3"/>
  <c r="P7" i="3"/>
  <c r="O7" i="3"/>
  <c r="O4" i="3"/>
  <c r="Q4" i="3"/>
  <c r="P4" i="3"/>
  <c r="O13" i="3"/>
  <c r="Q13" i="3"/>
  <c r="P13" i="3"/>
  <c r="Q11" i="3"/>
  <c r="P11" i="3"/>
  <c r="O11" i="3"/>
  <c r="Q14" i="3"/>
  <c r="P14" i="3"/>
  <c r="O14" i="3"/>
  <c r="Q12" i="3"/>
  <c r="P12" i="3"/>
  <c r="O12" i="3"/>
  <c r="R20" i="3" l="1"/>
  <c r="S20" i="3" s="1"/>
  <c r="R27" i="3"/>
  <c r="S27" i="3" s="1"/>
  <c r="R28" i="3"/>
  <c r="S28" i="3" s="1"/>
  <c r="R21" i="3"/>
  <c r="S21" i="3" s="1"/>
  <c r="R11" i="3"/>
  <c r="S11" i="3" s="1"/>
  <c r="R17" i="3"/>
  <c r="S17" i="3" s="1"/>
  <c r="R23" i="3"/>
  <c r="S23" i="3" s="1"/>
  <c r="R24" i="3"/>
  <c r="S24" i="3" s="1"/>
  <c r="R6" i="3"/>
  <c r="S6" i="3" s="1"/>
  <c r="R10" i="3"/>
  <c r="S10" i="3" s="1"/>
  <c r="R18" i="3"/>
  <c r="S18" i="3" s="1"/>
  <c r="R3" i="3"/>
  <c r="S3" i="3" s="1"/>
  <c r="R19" i="3"/>
  <c r="S19" i="3" s="1"/>
  <c r="R7" i="3"/>
  <c r="S7" i="3" s="1"/>
  <c r="R25" i="3"/>
  <c r="S25" i="3" s="1"/>
  <c r="R13" i="3"/>
  <c r="S13" i="3" s="1"/>
  <c r="R8" i="3"/>
  <c r="S8" i="3" s="1"/>
  <c r="R12" i="3"/>
  <c r="S12" i="3" s="1"/>
  <c r="R5" i="3"/>
  <c r="S5" i="3" s="1"/>
  <c r="R4" i="3"/>
  <c r="S4" i="3" s="1"/>
  <c r="R9" i="3"/>
  <c r="S9" i="3" s="1"/>
  <c r="R22" i="3"/>
  <c r="S22" i="3" s="1"/>
  <c r="R14" i="3"/>
  <c r="S14" i="3" s="1"/>
  <c r="R16" i="3"/>
  <c r="S16" i="3" s="1"/>
  <c r="R26" i="3"/>
  <c r="S26" i="3" s="1"/>
  <c r="R15" i="3"/>
  <c r="S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3EC427A-5E33-49FC-A7EE-390760DCBE86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D082D8D8-9BD6-4B75-97EF-ADC9BC937789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0F5858-A88B-40B9-9696-824A2D5C2E07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D6A79475-C9CE-4C16-BE63-3E23494BB28B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2E4E6EA5-6823-49CF-90BB-AB067B5B1383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19DA5AE8-74C4-40EC-85F3-EE388A0610F1}" name="Consulta - PAPI_21_23" description="Conexão com a consulta 'PAPI_21_23' na pasta de trabalho." type="100" refreshedVersion="8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A1818A21-F30E-45D0-A998-D5B1E1898966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62447F8-4EDE-4C1E-A40A-5333D3A046BC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A672E72F-4CC8-46BA-8B18-7674E3AF92FE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74429D9-F142-4041-8224-1D486C65D2E6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1"/>
        </x15:connection>
      </ext>
    </extLst>
  </connection>
</connections>
</file>

<file path=xl/sharedStrings.xml><?xml version="1.0" encoding="utf-8"?>
<sst xmlns="http://schemas.openxmlformats.org/spreadsheetml/2006/main" count="1501" uniqueCount="419">
  <si>
    <t>ID Ação</t>
  </si>
  <si>
    <t>Ano</t>
  </si>
  <si>
    <t>SubPDC</t>
  </si>
  <si>
    <t>Prioridade do SubPDC</t>
  </si>
  <si>
    <t>Ação</t>
  </si>
  <si>
    <t>Meta</t>
  </si>
  <si>
    <t>% Execução da meta no ano</t>
  </si>
  <si>
    <t>Segmento do executor</t>
  </si>
  <si>
    <t>Área de abrangência</t>
  </si>
  <si>
    <t>Nome da área de abrangência</t>
  </si>
  <si>
    <t>Recurso financeiro estimado no ano
(R$) - Cobrança Estadual</t>
  </si>
  <si>
    <t>Recurso financeiro estimado no ano (R$) - CFURH</t>
  </si>
  <si>
    <t>Recurso financeiro estimado no ano
(R$) - Cobrança Federal</t>
  </si>
  <si>
    <t>Recurso financeiro estimado no ano (R$) - Outras</t>
  </si>
  <si>
    <t>Recurso financeiro estimado no ano
(R$)</t>
  </si>
  <si>
    <t>Recurso financeiro disponibilizado no ano (R$)</t>
  </si>
  <si>
    <t>Recurso financeiro executado no ano (R$)</t>
  </si>
  <si>
    <t>Justificativa sobre execução física e financeira</t>
  </si>
  <si>
    <t>1.1 - SI</t>
  </si>
  <si>
    <t>PDC 1 e 2</t>
  </si>
  <si>
    <t>Sociedade Civil</t>
  </si>
  <si>
    <t>1.2 - Planejamento</t>
  </si>
  <si>
    <t>Município</t>
  </si>
  <si>
    <t>1.3 - Enquadramento</t>
  </si>
  <si>
    <t>1.4 - Monitoramento</t>
  </si>
  <si>
    <t>1.5 - Disponibilidade</t>
  </si>
  <si>
    <t>1.6 - Legislação</t>
  </si>
  <si>
    <t>2.3 - Cobrança</t>
  </si>
  <si>
    <t>2.5 - Integração</t>
  </si>
  <si>
    <t>3.1 - Efluentes</t>
  </si>
  <si>
    <t>Prioritário</t>
  </si>
  <si>
    <t>4.1 - Mananciais</t>
  </si>
  <si>
    <t>Não prioritário</t>
  </si>
  <si>
    <t>4.2 - Vegetação</t>
  </si>
  <si>
    <t>5.1 - Perdas</t>
  </si>
  <si>
    <t>8.1 - Capacitação</t>
  </si>
  <si>
    <t>8.3 - Comunicação</t>
  </si>
  <si>
    <t>% Execução da meta do biênio</t>
  </si>
  <si>
    <t>Bacia</t>
  </si>
  <si>
    <t>2.2 - Outorga</t>
  </si>
  <si>
    <t>2.4 - Enquadramento</t>
  </si>
  <si>
    <t>Sub-bacia</t>
  </si>
  <si>
    <t>2.5 - Monitoramento e SI</t>
  </si>
  <si>
    <t>2.6 - Integração</t>
  </si>
  <si>
    <t>2.7 - CORHI</t>
  </si>
  <si>
    <t>4.1 - Erosão</t>
  </si>
  <si>
    <t>4.2 - Conservação</t>
  </si>
  <si>
    <t>8.2 - Educação</t>
  </si>
  <si>
    <t>Delib. 190</t>
  </si>
  <si>
    <t>2021 (R$ Estimado)</t>
  </si>
  <si>
    <t>Delib. 246</t>
  </si>
  <si>
    <t>2022 (R$ Estimado)</t>
  </si>
  <si>
    <t>2023 (R$ Estimado)</t>
  </si>
  <si>
    <t>2022 - 2023  (R$ Estimado)</t>
  </si>
  <si>
    <t>CFURH</t>
  </si>
  <si>
    <t>Cobrança Estadual</t>
  </si>
  <si>
    <t>Cobrança Federal</t>
  </si>
  <si>
    <t>Outras</t>
  </si>
  <si>
    <t>TOTAL</t>
  </si>
  <si>
    <t>1.1 - Legislação</t>
  </si>
  <si>
    <t>2.1 - Plano</t>
  </si>
  <si>
    <t>1.7 - Poluição</t>
  </si>
  <si>
    <t>2.1 - Planos</t>
  </si>
  <si>
    <t>2.4 - Efetivação</t>
  </si>
  <si>
    <t>3.2 - Poluição</t>
  </si>
  <si>
    <t>3.3 - Resíduos</t>
  </si>
  <si>
    <t>2.6 - CORHI</t>
  </si>
  <si>
    <t>3.4 - Intervenções</t>
  </si>
  <si>
    <t>3.2 - Resíduos</t>
  </si>
  <si>
    <t>3.3 - Drenagem</t>
  </si>
  <si>
    <t>4.3 - Mananciais</t>
  </si>
  <si>
    <t>3.4 - Erosão</t>
  </si>
  <si>
    <t>3.5 - Intervenções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</si>
  <si>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</si>
  <si>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</si>
  <si>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</si>
  <si>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</si>
  <si>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</si>
  <si>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</si>
  <si>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6.1 - Usos</t>
  </si>
  <si>
    <t>6.2 - Segurança</t>
  </si>
  <si>
    <t>6.3 - Aproveitamento</t>
  </si>
  <si>
    <t>7.1 - Criticidades</t>
  </si>
  <si>
    <t>7.2 - Inundações</t>
  </si>
  <si>
    <t>Não Prioritário</t>
  </si>
  <si>
    <t>7.3 - Estiagens</t>
  </si>
  <si>
    <t>subPDC</t>
  </si>
  <si>
    <t>R$ Estimado</t>
  </si>
  <si>
    <t>R$ Estimado (mil)</t>
  </si>
  <si>
    <t>R$ Estimado (Cob. Estadual)</t>
  </si>
  <si>
    <t>R$ Estimado (Cob. Federal)</t>
  </si>
  <si>
    <t>R$ Estimado (Outras)</t>
  </si>
  <si>
    <t>SubPDC - Delib.CRH N° 190 /2016</t>
  </si>
  <si>
    <t xml:space="preserve">SubPDC - Delib.CRH N° 246/2021 </t>
  </si>
  <si>
    <t>Executor</t>
  </si>
  <si>
    <t>Fonte</t>
  </si>
  <si>
    <t>APRM</t>
  </si>
  <si>
    <t>Estado</t>
  </si>
  <si>
    <t>Aquífero</t>
  </si>
  <si>
    <t>Área rural (via de circulação; rodovia; distrito; etc.)</t>
  </si>
  <si>
    <t>Área urbana (bairro; via de circulação; distrito; praça; parque; etc.)</t>
  </si>
  <si>
    <t>Iniciativa privada</t>
  </si>
  <si>
    <t>Corpo hídrico</t>
  </si>
  <si>
    <t>Região Hidrográfica</t>
  </si>
  <si>
    <t>UGRHi</t>
  </si>
  <si>
    <t xml:space="preserve">Delib. CRH N° 246/2021 </t>
  </si>
  <si>
    <t>Delib. CRH N° 190/2016, revogada a partir de 31/12/21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</si>
  <si>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</si>
  <si>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</si>
  <si>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</si>
  <si>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</si>
  <si>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</si>
  <si>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</si>
  <si>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</si>
  <si>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</si>
  <si>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</si>
  <si>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</si>
  <si>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</si>
  <si>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</si>
  <si>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</si>
  <si>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</si>
  <si>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</si>
  <si>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</si>
  <si>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</si>
  <si>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</si>
  <si>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</si>
  <si>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</si>
  <si>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</si>
  <si>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</si>
  <si>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</si>
  <si>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</si>
  <si>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</si>
  <si>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</si>
  <si>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</si>
  <si>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</si>
  <si>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</si>
  <si>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</si>
  <si>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</si>
  <si>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</si>
  <si>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</si>
  <si>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</si>
  <si>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</si>
  <si>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</si>
  <si>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</si>
  <si>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</si>
  <si>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</si>
  <si>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</si>
  <si>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</si>
  <si>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</si>
  <si>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</si>
  <si>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</si>
  <si>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</si>
  <si>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</si>
  <si>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</si>
  <si>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</si>
  <si>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</si>
  <si>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</si>
  <si>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</si>
  <si>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</si>
  <si>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</si>
  <si>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</si>
  <si>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</si>
  <si>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</si>
  <si>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</si>
  <si>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</si>
  <si>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</si>
  <si>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</si>
  <si>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</si>
  <si>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</si>
  <si>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</si>
  <si>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</si>
  <si>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</si>
  <si>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</si>
  <si>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</si>
  <si>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</si>
  <si>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</si>
  <si>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</si>
  <si>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</si>
  <si>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</si>
  <si>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</si>
  <si>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</si>
  <si>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</si>
  <si>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</si>
  <si>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</si>
  <si>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</si>
  <si>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</si>
  <si>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</si>
  <si>
    <t>Especificar Fonte - "Outras"</t>
  </si>
  <si>
    <t>A primeira planilha (“aba”), “PAPI_21 (Delib. 190)”, deve apresentar as ações e o acompanhamentos para o ano de 2021 de acordo com os PDCs/SubPDCs da Deliberação CRH nº 190. </t>
  </si>
  <si>
    <t>A segunda planilha (“aba”), “PAPI_22_23 (Delib. 246)”, deve apresentar as ações indicadas para os anos de 2022 e 2023 de acordo com os PDCs/SubPDCs da Deliberação CRH nº 246. </t>
  </si>
  <si>
    <t>As planilhas “Consolidaçao - 1” e “Consolidaçao -2” são destinadas à consolidação e consulta dos dados informados. </t>
  </si>
  <si>
    <r>
      <t>OBSERVAÇÃO: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 xml:space="preserve">Caso a Ação seja executada em mais de um ano, a mesma deve ser repetida em outra </t>
    </r>
    <r>
      <rPr>
        <b/>
        <i/>
        <sz val="12"/>
        <rFont val="Calibri"/>
        <family val="2"/>
      </rPr>
      <t>linha</t>
    </r>
    <r>
      <rPr>
        <sz val="12"/>
        <rFont val="Calibri"/>
        <family val="2"/>
      </rPr>
      <t xml:space="preserve">, repetindo as informações básicas – </t>
    </r>
    <r>
      <rPr>
        <b/>
        <sz val="12"/>
        <rFont val="Calibri"/>
        <family val="2"/>
      </rPr>
      <t xml:space="preserve">SubPDC, Prioridade, Ação, Área de Abrangência </t>
    </r>
    <r>
      <rPr>
        <sz val="12"/>
        <rFont val="Calibri"/>
        <family val="2"/>
      </rPr>
      <t xml:space="preserve">– e alterando as informações que se distinguem dependendo do ano – </t>
    </r>
    <r>
      <rPr>
        <b/>
        <sz val="12"/>
        <rFont val="Calibri"/>
        <family val="2"/>
      </rPr>
      <t>Metas anuais, % Execução, Recursos Financeiros Planejados e Executados e Justificativas pertinentes</t>
    </r>
    <r>
      <rPr>
        <sz val="12"/>
        <rFont val="Calibri"/>
        <family val="2"/>
      </rPr>
      <t>. </t>
    </r>
  </si>
  <si>
    <r>
      <t>Planilha </t>
    </r>
    <r>
      <rPr>
        <b/>
        <i/>
        <sz val="13"/>
        <rFont val="Calibri"/>
        <family val="2"/>
      </rPr>
      <t>PAPI_21 (Delib. 190)</t>
    </r>
    <r>
      <rPr>
        <b/>
        <sz val="13"/>
        <rFont val="Calibri"/>
        <family val="2"/>
      </rPr>
      <t xml:space="preserve"> e Planilha</t>
    </r>
    <r>
      <rPr>
        <b/>
        <i/>
        <sz val="13"/>
        <rFont val="Calibri"/>
        <family val="2"/>
      </rPr>
      <t> PAPI_21 (Delib. 246)</t>
    </r>
    <r>
      <rPr>
        <sz val="13"/>
        <rFont val="Calibri"/>
        <family val="2"/>
      </rPr>
      <t> </t>
    </r>
  </si>
  <si>
    <r>
      <t>SIGLA CBH</t>
    </r>
    <r>
      <rPr>
        <sz val="11"/>
        <rFont val="Calibri"/>
        <family val="2"/>
      </rPr>
      <t xml:space="preserve"> + </t>
    </r>
    <r>
      <rPr>
        <sz val="11"/>
        <color rgb="FF000000"/>
        <rFont val="Calibri"/>
        <family val="2"/>
      </rPr>
      <t>Nº DA AÇÃO</t>
    </r>
    <r>
      <rPr>
        <sz val="11"/>
        <rFont val="Calibri"/>
        <family val="2"/>
      </rPr>
      <t xml:space="preserve"> + </t>
    </r>
    <r>
      <rPr>
        <sz val="11"/>
        <color rgb="FF70AD47"/>
        <rFont val="Calibri"/>
        <family val="2"/>
      </rPr>
      <t>ANO DO ÍNICIO DA AÇÃO </t>
    </r>
  </si>
  <si>
    <r>
      <t xml:space="preserve">EX: </t>
    </r>
    <r>
      <rPr>
        <sz val="11"/>
        <color rgb="FFBF8F00"/>
        <rFont val="Calibri"/>
        <family val="2"/>
      </rPr>
      <t>BT</t>
    </r>
    <r>
      <rPr>
        <sz val="11"/>
        <rFont val="Calibri"/>
        <family val="2"/>
      </rPr>
      <t>01</t>
    </r>
    <r>
      <rPr>
        <sz val="11"/>
        <color rgb="FF70AD47"/>
        <rFont val="Calibri"/>
        <family val="2"/>
      </rPr>
      <t>2022:</t>
    </r>
    <r>
      <rPr>
        <sz val="11"/>
        <rFont val="Calibri"/>
        <family val="2"/>
      </rPr>
      <t xml:space="preserve"> Ação nº1, do CBH Baixo Tietê (BT), a ser iniciada em 2022. </t>
    </r>
  </si>
  <si>
    <r>
      <t>Coluna B – Ano:</t>
    </r>
    <r>
      <rPr>
        <sz val="11"/>
        <rFont val="Calibri"/>
        <family val="2"/>
      </rPr>
      <t xml:space="preserve"> Deve ser preenchido com o ano de 2021 - planilha PAPI_21 (Delib. 190)- ou 2022 ou 2023 - PAPI_22_23 (Delib. 246). </t>
    </r>
  </si>
  <si>
    <r>
      <t>Coluna C – SubPDC:</t>
    </r>
    <r>
      <rPr>
        <sz val="11"/>
        <rFont val="Calibri"/>
        <family val="2"/>
      </rPr>
      <t xml:space="preserve"> Selecionar na lista suspensa o SubPDC para a ação indicada, conforme os PDCs/SubPDCs da Deliberação CRH 190/16 ou a Deliberação CRH 246/21. </t>
    </r>
  </si>
  <si>
    <r>
      <t>Coluna D – Prioridade do SubPDC:</t>
    </r>
    <r>
      <rPr>
        <sz val="11"/>
        <rFont val="Calibri"/>
        <family val="2"/>
      </rPr>
      <t xml:space="preserve"> Caso o SubPDC informado umas categorias em lista suspensa: “PDC 1 e 2”; “Prioritário”; “Não prioritário”, respeitando os limites estabelecidos na Deliberação 188/2016 (planilha PAPI_21 (Delib. 190) ou Deliberação 254/2021 (PAPI_22_23 (Delib. 246)). </t>
    </r>
  </si>
  <si>
    <r>
      <t>Coluna F – Meta:</t>
    </r>
    <r>
      <rPr>
        <sz val="11"/>
        <rFont val="Calibri"/>
        <family val="2"/>
      </rPr>
      <t xml:space="preserve"> Informar qual a meta que busca ser alcançada com a realização das Ações indicadas na Coluna E. As metas devem ser quantificáveis, seja em número de ações ou projetos, municípios atendidos, metragem da área, entre outros. </t>
    </r>
  </si>
  <si>
    <r>
      <t>Coluna G – % Execução da meta no ano:</t>
    </r>
    <r>
      <rPr>
        <sz val="11"/>
        <rFont val="Calibri"/>
        <family val="2"/>
      </rPr>
      <t xml:space="preserve"> Considerando a Meta descrita na Coluna F, deve ser informado o percentual de execução </t>
    </r>
    <r>
      <rPr>
        <b/>
        <sz val="11"/>
        <rFont val="Calibri"/>
        <family val="2"/>
      </rPr>
      <t>física</t>
    </r>
    <r>
      <rPr>
        <sz val="11"/>
        <rFont val="Calibri"/>
        <family val="2"/>
      </rPr>
      <t>. Por esse motivo, a Meta deve ser quantificável. </t>
    </r>
  </si>
  <si>
    <r>
      <t>Coluna H – Segmento do executor:</t>
    </r>
    <r>
      <rPr>
        <sz val="11"/>
        <rFont val="Calibri"/>
        <family val="2"/>
      </rPr>
      <t xml:space="preserve"> Escolher na lista suspensa qual o segmento do executor da ação: Estado, Município, Sociedade Civil ou Instituição Privada. </t>
    </r>
  </si>
  <si>
    <r>
      <t>Coluna J – Nome da área de abrangência:</t>
    </r>
    <r>
      <rPr>
        <sz val="11"/>
        <rFont val="Calibri"/>
        <family val="2"/>
      </rPr>
      <t xml:space="preserve"> Especificar o nome da área de abrangência conforme indicação da Coluna I. </t>
    </r>
  </si>
  <si>
    <r>
      <t>Coluna K – Recurso financeiro estimado no ano (R$) - Cobrança Estadual: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Estadual.</t>
    </r>
    <r>
      <rPr>
        <sz val="11"/>
        <rFont val="Calibri"/>
        <family val="2"/>
      </rPr>
      <t> </t>
    </r>
  </si>
  <si>
    <r>
      <t>Coluna L – Recurso financeiro estimado no ano (R$) – CFURH: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CFURH.</t>
    </r>
    <r>
      <rPr>
        <sz val="11"/>
        <rFont val="Calibri"/>
        <family val="2"/>
      </rPr>
      <t> </t>
    </r>
  </si>
  <si>
    <r>
      <t xml:space="preserve">Coluna M – Recurso financeiro estimado no ano (R$) - Cobrança Federal: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Federal.</t>
    </r>
    <r>
      <rPr>
        <sz val="11"/>
        <rFont val="Calibri"/>
        <family val="2"/>
      </rPr>
      <t> </t>
    </r>
  </si>
  <si>
    <r>
      <t xml:space="preserve">Coluna N – Recurso financeiro estimado no ano (R$) – Outras: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Outras.</t>
    </r>
    <r>
      <rPr>
        <sz val="11"/>
        <rFont val="Calibri"/>
        <family val="2"/>
      </rPr>
      <t> </t>
    </r>
  </si>
  <si>
    <r>
      <t xml:space="preserve"> Coluna O - Especificar Fonte - "Outras": </t>
    </r>
    <r>
      <rPr>
        <sz val="11"/>
        <rFont val="Calibri"/>
        <family val="2"/>
      </rPr>
      <t>Especificar a origem da fonte “Outras”, por exemplo companhias de saneamento (p.ex SABESP, SAEE, SEMAE, etc), fontes privadas de investimento (p. ex FIESP) entre outras. </t>
    </r>
  </si>
  <si>
    <r>
      <t>Coluna P – Recurso financeiro estimado no ano (R$):</t>
    </r>
    <r>
      <rPr>
        <sz val="11"/>
        <rFont val="Calibri"/>
        <family val="2"/>
      </rPr>
      <t xml:space="preserve"> Campo preenchido </t>
    </r>
    <r>
      <rPr>
        <b/>
        <sz val="11"/>
        <rFont val="Calibri"/>
        <family val="2"/>
      </rPr>
      <t>automaticamente</t>
    </r>
    <r>
      <rPr>
        <sz val="11"/>
        <rFont val="Calibri"/>
        <family val="2"/>
      </rPr>
      <t xml:space="preserve"> com a somatória dos valores indicados. </t>
    </r>
  </si>
  <si>
    <r>
      <t>Coluna Q – Recurso financeiro disponibilizado no ano (R$):</t>
    </r>
    <r>
      <rPr>
        <sz val="11"/>
        <rFont val="Calibri"/>
        <family val="2"/>
      </rPr>
      <t xml:space="preserve"> Informar o recurso financeiro </t>
    </r>
    <r>
      <rPr>
        <b/>
        <sz val="11"/>
        <rFont val="Calibri"/>
        <family val="2"/>
      </rPr>
      <t>efetivamente disponibilizado/disponível</t>
    </r>
    <r>
      <rPr>
        <sz val="11"/>
        <rFont val="Calibri"/>
        <family val="2"/>
      </rPr>
      <t>, de acordo com Deliberação COFEHIDRO, valores sobressalentes de indicações anteriores, repasse da fonte “Outras”, etc. </t>
    </r>
  </si>
  <si>
    <r>
      <t xml:space="preserve">Coluna R – Recurso financeiro executado no ano (R$): </t>
    </r>
    <r>
      <rPr>
        <sz val="11"/>
        <rFont val="Calibri"/>
        <family val="2"/>
      </rPr>
      <t>Informar o recurso financeiro efetivamente executado no ano informado, considerando as parcelas pagas pelo FEHIDRO e/ou valores executados da fonte “Outras”. </t>
    </r>
  </si>
  <si>
    <r>
      <t xml:space="preserve">Coluna S – Justificativa sobre execução física e financeira: </t>
    </r>
    <r>
      <rPr>
        <sz val="11"/>
        <rFont val="Calibri"/>
        <family val="2"/>
      </rPr>
      <t>Informar com um breve relato as justificativas sobre a execução física e financeira das metas informadas, relatando questões quanto ao cumprimento acima ou abaixo do planejado. </t>
    </r>
  </si>
  <si>
    <r>
      <t>Coluna A – ID -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É um identificador/código da ação. Deve ser preenchido com um código único para cada ação. A mesma ação terá o mesmo código. Sugestão de codificação: </t>
    </r>
  </si>
  <si>
    <r>
      <t>Coluna I – Área de abrangência:</t>
    </r>
    <r>
      <rPr>
        <sz val="11"/>
        <rFont val="Calibri"/>
        <family val="2"/>
      </rPr>
      <t xml:space="preserve"> escolher na lista suspensa qual a área de abrangência da ação.</t>
    </r>
  </si>
  <si>
    <r>
      <t>Coluna E – Ação:</t>
    </r>
    <r>
      <rPr>
        <sz val="11"/>
        <rFont val="Calibri"/>
        <family val="2"/>
      </rPr>
      <t xml:space="preserve"> Preencher com uma descrição clara e breve de qual ação ou ações serão realizadas para a execução da atividade planejada. </t>
    </r>
    <r>
      <rPr>
        <b/>
        <sz val="11"/>
        <rFont val="Calibri"/>
        <family val="2"/>
      </rPr>
      <t xml:space="preserve">A planilha deve ser preenchida informando as ações já indicadas, que tiverem execução física e/ou financeira no ano de 2021 </t>
    </r>
  </si>
  <si>
    <t>Para atualizar, vá em Dados --&gt; Atualizar Tudo ou aperte</t>
  </si>
  <si>
    <t>CTRL + Alt + F5</t>
  </si>
  <si>
    <t>Mapeamento cartográfico sistemático da bacia do Alto Tietê e e de uso e ocupação do solo  das Áreas de Proteção e Recuperação dos Mananciais</t>
  </si>
  <si>
    <t>Realizar o mapeamento sistemático de toda a BAT e de uso e ocupação do solo de, no mínimo, 4 APRMs</t>
  </si>
  <si>
    <t>06 - Alto Tietê</t>
  </si>
  <si>
    <t>Elaboração de Planos de Emergência e Contingência em acidentes de derramamento de cargas com risco de contaminação das águas, com ênfase nos mananciais</t>
  </si>
  <si>
    <t>Elaborar ao menos 01 Plano de contingência das rodovias Estaduais e Federais</t>
  </si>
  <si>
    <t>A definir</t>
  </si>
  <si>
    <t xml:space="preserve">Subáreas consideradas prioritárias ou necessárias, dentro de cada sub-bacia,  definidas no PBH-AT </t>
  </si>
  <si>
    <t xml:space="preserve"> - </t>
  </si>
  <si>
    <t>Elaboração de Planos de Emergência e Contingência para situação de indisponibilidade para atendimento da demanda pelos sistemas produtores de água, isolada ou conjuntamente.</t>
  </si>
  <si>
    <t>Estudos para a definição de diretrizes para a utilização de efluentes de estações de tratamento de esgotos, após tratamentos terciário e avançado, para recarga de mananciais superficiais com o objeto de incentivar o reúso potável indireto</t>
  </si>
  <si>
    <t xml:space="preserve">Elaboração ou revisão de Planos Diretores Municipais para manejo de águas pluviais (ou inserção do tema nos Planos Municipais de Saneamento), em consonância com as diretrizes metropolitanas do PDMAT 3 </t>
  </si>
  <si>
    <t xml:space="preserve">Apoio e atualização das alternativas propostas no Plano Diretor de Aproveitamento dos Recursos Hídricos para a Macrometrópole Paulista </t>
  </si>
  <si>
    <t>Implantação, aprimoramento e ampliação de rede de monitoramento de quantidade e qualidade das águas superficiais da BAT</t>
  </si>
  <si>
    <t>Implantação de projeto piloto de distritos de drenagem para a gestão da drenagem urbana</t>
  </si>
  <si>
    <t>Implantação do Sistema de Monitoramento da Qualidade Ambiental (SMQA), conforme previsto nas Leis Específicas dos Mananciais da BAT</t>
  </si>
  <si>
    <t>Estudo para avaliação da relação entre ocorrência de contaminantes em aquíferos e a superexplotação de poços</t>
  </si>
  <si>
    <t>Incentivo ao cadastro/outorga para usuários de recursos hídricos não cadastrados/outorgados, regularização dos usuários e manutenção de banco de dados atualizado e completo</t>
  </si>
  <si>
    <t>Revisão e adequação dos volumes de espera nos reservatórios com usos de controle de cheias compartilhados com abastecimento público e/ou geração de energia</t>
  </si>
  <si>
    <t>Elaboração de projetos (básicos e/ou executivos) e execução de obras para implantação de sistemas de coleta, transporte e tratamento de esgotos</t>
  </si>
  <si>
    <t>Elaboração de projetos (básicos e/ou executivos) ou execução de obras de esgotamento sanitário vinculados à promoção da urbanização de assentamentos precários de interesse social em áreas de manancial</t>
  </si>
  <si>
    <t>Aumento da capacidade de tratamento de esgotos, para a universalização do serviço</t>
  </si>
  <si>
    <t xml:space="preserve">Substituição das fossas negras e outros métodos impróprios de esgotamento sanitário existentes por Unidades de Saneamento Individual nos núcleos isolados pouco adensados, conforme normas técnicas pertinentes, com devido cadastramento dos usuários de fossas sépticas </t>
  </si>
  <si>
    <t>Expansão da coleta domiciliar de resíduos sólidos, em áreas urbanas, com frequência diária ou alternada, em busca da universalização</t>
  </si>
  <si>
    <t>Expansão da coleta domiciliar de resíduos sólidos em áreas rurais, com frequência diária ou alternada</t>
  </si>
  <si>
    <t>Implantação e ampliação de sistemas de coleta seletiva, tratamento (triagem, compostagem, transbordo, logística reversa, reciclagem) e de disposição final de resíduos sólidos domiciliares, nos casos em que há comprometimento dos recursos hídricos</t>
  </si>
  <si>
    <t>Ampliação dos serviços de coleta seletiva domiciliar e implementação de cooperativas de catadores</t>
  </si>
  <si>
    <t>Elaboração de projetos (básicos e/ou executivos) e execução de obras para a recuperação ou renaturalização de corpos hídricos, principalmente em áreas de mananciais</t>
  </si>
  <si>
    <t>Estruturação e aplicação de sistemas
integrados de fiscalização do uso do solo
em áreas de mananciais, mediante parcerias entre o Estado e os municípios, conforme as Leis Específicas dos Mananciais e Resoluções da SIMA</t>
  </si>
  <si>
    <t>Implantação de ações previstas nos Planos de Manejo das Unidades de Conservação que resultem em benefícios à qualidade e quantidade das águas, informando avanços nos Relatórios de Situação</t>
  </si>
  <si>
    <t>Acompanhamento dos indicadores de cobertura vegetal definidos pela legislação de mananciais</t>
  </si>
  <si>
    <t>Recomposição vegetal em APPs, várzeas e áreas de mananciais</t>
  </si>
  <si>
    <t>Execução de ações estruturais para redução de perdas no Sistema de Abastecimento Público (desde que previstas em Plano de Controle e Redução de Perdas)</t>
  </si>
  <si>
    <t>Ampliação da rede de abastecimento público para universalização do acesso</t>
  </si>
  <si>
    <t>Implantação de alternativas de abastecimento para a BAT visando atendimento das demandas futuras</t>
  </si>
  <si>
    <t xml:space="preserve">Elaboração de projetos (básicos e/ou executivos) e execução de obras previstas nos PDMATs </t>
  </si>
  <si>
    <t>Curso de capacitação técnica na aplicação integrada dos instrumentos de gestão de recursos hídricos</t>
  </si>
  <si>
    <t>Elaborar ao menos 01 Plano de Contingência dos Sistemas Produtores</t>
  </si>
  <si>
    <t>Elaborar ao menos 01 estudo de reutilização da água</t>
  </si>
  <si>
    <t>Ao menos 5 (cinco) Planos Municipais compatibilizados com diretrizes metropolitanas de macrodrenagem estabelecidas no PDMAT 3</t>
  </si>
  <si>
    <t xml:space="preserve">Realizar ao menos 01 atualização do Plano Diretor de Aproveitamento dos Recursos Hídricos para a Macrometrópole Paulista </t>
  </si>
  <si>
    <t>Implantar, aprimorar e ampliar a rede de águas superficiais em ao menos 1 sub-bacia</t>
  </si>
  <si>
    <t>Elaborar 01 projeto piloto de distrito de drenagem</t>
  </si>
  <si>
    <t>Implantar o SMQA, com divulgação dos resultados dos monitoramentos, em pelo menos 01 manancial</t>
  </si>
  <si>
    <r>
      <t>Elaborar ao menos 01 estudo de fontes de contaminação</t>
    </r>
    <r>
      <rPr>
        <sz val="10"/>
        <color theme="1"/>
        <rFont val="Calibri"/>
        <family val="2"/>
      </rPr>
      <t/>
    </r>
  </si>
  <si>
    <t>Atualizar e regularizar 95% do cadastro de usuários</t>
  </si>
  <si>
    <t>Adequar os volumes de espera de ao menos 01 reservatório de usos múltiplos</t>
  </si>
  <si>
    <t xml:space="preserve">Melhoria nos índices de esgotamento sanitário da BAT (indice de coleta para 86,3%  e tratamento para 58,8%) </t>
  </si>
  <si>
    <t>Implementar sistema de esgotamento sanitário em ao menos 01 área de assentamento precário</t>
  </si>
  <si>
    <t>Aprimorar os sistemas de tratamento de esgoto em ao menos 01 sub-bacia</t>
  </si>
  <si>
    <t>Implantar/substituir 1.000 Unidades de Saneamento Individual</t>
  </si>
  <si>
    <t>95% da população com coleta alternada (3 vezes por semana)</t>
  </si>
  <si>
    <t>90% da população com coleta alternada (3 vezes por semana)</t>
  </si>
  <si>
    <t>Viabilização de alternativas de tratamento e manejo de resíduos sólidos domiciliares para redução de impactos nos recursos hídricos em ao menos 05 municípios</t>
  </si>
  <si>
    <t>Ampliação dos índices de coleta seletiva e na taxa de recuperação de resíduos, e diminuição da quantidade de resíduos encaminhados a aterros sanitários  em menos 01 município</t>
  </si>
  <si>
    <t xml:space="preserve">Recuperação ou renaturalização de ao menos 05 córregos da BAT </t>
  </si>
  <si>
    <t>Implementar, em pelo menos 02 APRMs, o sistema integrado de fiscalização implementados em todas as áreas de mananciais da BAT</t>
  </si>
  <si>
    <t>Implantar ações em ao menos 02 Unidades de Conservação com foco prioritário em proteção das águas</t>
  </si>
  <si>
    <t>Verificar o atendimento às metas e avaliação da área de cobertura vegetal de, pelo menos, 02 APM/APRM</t>
  </si>
  <si>
    <t>Recuperar ao menos 02 APPs e várzeas, em suas funções de proteção dos recursos hídricos</t>
  </si>
  <si>
    <t xml:space="preserve">Melhoria de 1% nos índices de perdas dos municípios da BAT </t>
  </si>
  <si>
    <t xml:space="preserve">Melhoria de no mínimo 2% nos índices de atendimento urbano dos municípios da BAT </t>
  </si>
  <si>
    <t>Aumentar a disponibilidade hídrica em 4%</t>
  </si>
  <si>
    <t>Execução de obras para redução de ocorrências de eventos extremos de cheia em ao menos 3 sub-bacias</t>
  </si>
  <si>
    <t>Capacitação de ao menos 45 entidades das instâncias do CBH-AT sobre gestão de recursos hídricos</t>
  </si>
  <si>
    <t>Municípios da BAT</t>
  </si>
  <si>
    <t xml:space="preserve">Subáreas necessárias, dentro de cada sub-bacia,  definidas no PBH-AT </t>
  </si>
  <si>
    <t>Todos os municípios da UGRHI</t>
  </si>
  <si>
    <t>Distritos de drenagem estabelecidos no PDMAT</t>
  </si>
  <si>
    <t>APRMs da BAT</t>
  </si>
  <si>
    <t>Prioridade para áreas de mananciais e municípios que possuem índice de coleta inferior a 70%, conforme Relatório de Situação da BAT</t>
  </si>
  <si>
    <t>Prioritariamente nos municípios com índices mais precários, conforme Relatório de Situação da BAT</t>
  </si>
  <si>
    <t>Prioritariamente nos municípios com índices mais precários, conforme SNIS</t>
  </si>
  <si>
    <t>Prioritariamente em áreas de mananciais e nos municípios com índices mais precários, conforme SNIS</t>
  </si>
  <si>
    <t>APRMs e APMs da BAT</t>
  </si>
  <si>
    <t>Prioritariamente nos municípios com maiores índices de perdas, conforme Relatório de Situação da BAT</t>
  </si>
  <si>
    <t>Municípios ou setores de abastecimento identificados pelas concessionárias</t>
  </si>
  <si>
    <t>Total Geral</t>
  </si>
  <si>
    <t>DAEE, órgão responsável por outorgas, não apresentou projetos nesta ação.</t>
  </si>
  <si>
    <t>Não houve apresentação de projetos por tomadores nesta ação.</t>
  </si>
  <si>
    <t xml:space="preserve">Não houve apresentação de projetos por tomadores nesta ação. Decidido retirar do PAPI nos anos seguintes devido ao programa Capacita SIGRH. </t>
  </si>
  <si>
    <t>Não houve apresentação de projetos pelos tomadores.</t>
  </si>
  <si>
    <t>O empreendimento 2020-AT-817 contratou o executor e está na fase do plano de trabalho. Não foi necessário o recurso previsto para 2021.</t>
  </si>
  <si>
    <t>SD</t>
  </si>
  <si>
    <t>Recurso executado ref. ao Plano de Mairiporã (2020-AT_COB-103) e recurso disponibilizado ref. ao Plano de Carapicuíba (2021-AT-822)*.</t>
  </si>
  <si>
    <t>Valor executado ref. ao aprimoramento do monitoramento da balneabilidade da Guarapiranga e Billings (2020-AT_COB-98). 
Valor disponiblizado ref. a avaliação de agrotóxicos e toxicidade no Sistema Produtor Alto Tietê (2021-AT_COB-143).*</t>
  </si>
  <si>
    <t>A FABHAT participou de reuniões da Subcomissão de Estudos e Prevenção de Acidentes no Transporte Rodoviário de Produtos Perigosos da região do Alto Tietê, da Associação Brasileira de Transporte e Logística de Produtos Perigosos - ABTLP, visando fomentar a elaboração dos planos de contigência/emergência. Entretanto, até o momento, não houve iniciativas de outros órgãos para elaboração destes.</t>
  </si>
  <si>
    <t>Valor disponiblizado ref. a ampliação da coleta seletiva no municipio de Mogi das Cruzes em região vulnerável a descartes irregulares na várzea do rio Tietê (2021-AT-823)*.</t>
  </si>
  <si>
    <t>Valor disponibilizado ref. a elaboração de projeto básico e executivo para requalificação de trecho do riacho do Ipiranga (2021-AT-819).*</t>
  </si>
  <si>
    <t>O SEMAE de Mogi das Cruzes informou que foi criado, em conjunto com a Prefeitura, o Gabinete de Crise Hídrica e posteriormente um Grupo de Trabalho, ambos instituídos por Decretos, com objetivo de elaborar o Plano de Resposta à Escassez Hídrica de Mogi das Cruzes, com previsão de conclusão para fevereiro de 2023, sem a necessidade de recursos financeiros de investimento.
A Sabesp, que opera o abastecimento de água de 37 municipios da bacia do Alto Tietê, possui o plano de contingência intitulado "CHESS" (Crise  Hídrica, Estratégias e Soluções da SABESP para a Região Metropolitana de São Paulo). Nos últimos anos, não se fez necessária a atualização do CHESS.</t>
  </si>
  <si>
    <t>O SEMAE de Mogi das Cruzes informou que, até o momento, não foram realizados estudos sobre reuso potável indireto.
A Sabesp informou que realizou estudos internos para reuso potável indireto na RMSP. Estes estudos resultaram em diversas ações onde destacam-se a implantação das seguintes ETEs com tratamento terciário: ETE Guarapiranga (550  L/s), ETE H1 (600 L/s), ETE Embu (400 L/s) e ETE Caulim (300 L/s), que irão lançar seus efluentes no reservatório Guarapiranga.</t>
  </si>
  <si>
    <t>DAEE não apresentou informações sobre esta ação.</t>
  </si>
  <si>
    <t>Manancial</t>
  </si>
  <si>
    <t>O SMQA deve ser constituído pelo monitoramento de algumas variáveis, como por exemplo, qualidade e quantidade da água dos reservatórios e seus tributários; fontes de poluição;  cargas difusas de origem urbana e rural; eficiência dos sistemas de esgotos sanitários; dentre outros. 
Algumas informações já são geradas por órgãos. Entretanto, não estão estruturadas em um sistema de monitoramento com todas as variáveis.</t>
  </si>
  <si>
    <t>Valor disponiblizado ref. a estudos hidrogeológicos na região do Jurubatuba (2021-AT_COB-136).*</t>
  </si>
  <si>
    <t>SABESP, SEMAE e EMAE informaram que não participaram de discussões sobre o tema recentemente. O DAEE não se pronunciou sobre essa questão.</t>
  </si>
  <si>
    <t>Valor disponibilizado pelo FEHIDRO: R$ 911.450 para implantação de rede coletora no município de Salesópolis (2021-AT_COB-144).
Valores executados: R$ 1,04 bilhão pela Sabesp nos municípios operados por ela; R$ 44.751.195 pelo SEMAE de Mogi das Cruzes; R$ 3.192.394 pelo SAESA de São Caetano do Sul;  R$ 950.278,20 pela BRK Ambiental Mauá.
A meta no quadriênio é
aumentar 7,7% no índice
de tratamento de
esgoto. Sendo, o ponto
inicial o ano de 2019,
onde a BAT tinha 51,1%.
Em 2021, o índice foi
para 54,3%, tendo um
aumento de 3,2%,
representando 42%
da meta do quadriênio.</t>
  </si>
  <si>
    <t>Valores executados: R$ 32.637.774 pelo SEMAE de Mogi das Cruzes na ampliação da ETE Leste; R$ 178.550.000 pela Sabesp em implantações e ampliações em  andamento nas ETEs Parque Novo Mundo e Barueri (ampliações), implantação das ETEs Caieiras, Água Vermelha (em Francisco Morato) e Franco da Rocha; R$ 2.556.019 pela BRK Ambiental no municipio de Mauá.</t>
  </si>
  <si>
    <t>Não houve projetos habilitados pelo Comitê nesta ação.
Foi criado um GT Saneamento Rural com o objetivo de buscar alternativas para viabilizar a implementação das fossas.</t>
  </si>
  <si>
    <t>Durante o acompanhamento desta ação, percebeu-se a dificuldade da obtenção dos dados de execução física da meta junto aos 40 municípios da bacia. Desta forma, para o próximo ano, a meta será revisada.</t>
  </si>
  <si>
    <t>Projetos em execução: 2020-AT_COB-129, da PM de Mairiporã, e 2020-AT_COB-134, de estruturação dos grupos de fiscalização integrada nas éras de mananciais.</t>
  </si>
  <si>
    <t>Recurso disponibilizado para município de Diadema, com a implantação do Parque Linear da Billings (2021-AT_COB-138).*</t>
  </si>
  <si>
    <t>Não houve apresentação de projetos pelos tomadores para financiamento com recursos do FEHIDRO. 
Valores executados com outras fontes: R$ 722.000.000 pela Sabesp; R$ 6.783.891 pelo SEMAE de Mogi das Cruzes; e R$ 1.002.433 pelo SEASA São Caetano do Sul.</t>
  </si>
  <si>
    <t>Valores executados: R$ 136 milhões pela Sabesp, com o incremento de 1.057km de rede de distribuição de água; R$ 22.124.423 pelo SEMAE de Mogi das Cruzes, com cerca de 33,5km de rede de água; SAESA São Caetano do Sul informou que não fez investimento na expansão da rede de água tendo em vista que possui a universalização do abastecimento.</t>
  </si>
  <si>
    <t>UGRHI</t>
  </si>
  <si>
    <t>Municipios</t>
  </si>
  <si>
    <t>Valor executado pela Sabesp: R$ 37.398.400.</t>
  </si>
  <si>
    <t>Referente aos recursos do FEHIDRO:
Valor disponibilizado para 6 projetos em 2021: R$ 48.601.715.
Valor executado ref. aos projetos 2020-AT_COB-112 e 2020-AT_COB-113: R$ 3.247.005
Tendo em vista que não houve
apresentação ou aprovação de
empreendimentos em diversas outras ações, para que o recurso do FEHIDRO não ficasse parado, o valor foi transferido para esta ação.
Referente aos recursos de outras fontes:
Valor executado pelos municipios: R$ 2.837.881 por Santana de Parnaíba; R$ 395.067 por Poá; R$ 501.436 por Salesópolis; R$ 6.497.955 por Suzano; R$ 103.268 por Vargem Grande Paulista. DAEE e demais municipios não retornaram.</t>
  </si>
  <si>
    <t>Recurso financeiro estimado no ano (R$) - Cobrança Estadual</t>
  </si>
  <si>
    <t>Recurso financeiro estimado no ano (R$) - Cobrança Federal</t>
  </si>
  <si>
    <t>Recurso financeiro estimado no ano (R$)</t>
  </si>
  <si>
    <t>AT-01-2022</t>
  </si>
  <si>
    <t>Elaboração das minutas das Leis Específicas do Guaió, Cabuçu, Tanque Grande, e aperfeiçoamento das demais Leis Específicas</t>
  </si>
  <si>
    <t>Elaborar/revisar ao menos 02 Leis Específicas de mananciais</t>
  </si>
  <si>
    <t>AT-02-2022</t>
  </si>
  <si>
    <t>Estabelecimento de indicadores de drenagem representativos para a BAT, incorporando-os no Relatório de Situação</t>
  </si>
  <si>
    <t>Desenvolver indicadores de drenagem em ao menos 4 sub-bacias</t>
  </si>
  <si>
    <t>AT-01-2023</t>
  </si>
  <si>
    <t>AT-02-2023</t>
  </si>
  <si>
    <t>Estudo de avaliação e concepção de solução de interferência nas redes de esgotamento e drenagem quanto ao cruzamento dos sistemas</t>
  </si>
  <si>
    <t>Elaborar ao menos 01 estudo visando o aprimoramento das redes sanitárias</t>
  </si>
  <si>
    <t>AT-03-2022</t>
  </si>
  <si>
    <t>Cadastramento e georreferenciamento da rede de macro e microdrenagem</t>
  </si>
  <si>
    <t>Realizar o cadastramento/ georreferenciamento da rede de drenagem de ao menos 2 municípios</t>
  </si>
  <si>
    <t>AT-04-2022</t>
  </si>
  <si>
    <t xml:space="preserve">Elaboração ou revisão de Planos Diretores Municipais para manejo de águas pluviais, em consonância com as diretrizes metropolitanas do PDMAT 3 </t>
  </si>
  <si>
    <t>Ao menos 5 Planos Municipais elaborados/revisados, em consonancia com as diretrizes estabelecidas no PDMAT 3</t>
  </si>
  <si>
    <t>AT-03-2023</t>
  </si>
  <si>
    <t>Elaboração ou revisão de Planos Diretores Municipais para manejo de águas pluviais, em consonância com as diretrizes metropolitanas do PDMAT 3, com devido cadastramento e georreferenciamento da rede de macro e microdrenagem</t>
  </si>
  <si>
    <t xml:space="preserve">Ao menos 5 Planos Municipais/cadastros elaborados ou revisados, em consonancia com as diretrizes estabelecidas no PDMAT 3 </t>
  </si>
  <si>
    <t>AT-05-2022</t>
  </si>
  <si>
    <t>AT-04-2023</t>
  </si>
  <si>
    <t>Elaboração e Revisão dos Planos de Manejo das Unidades de Conservação, prioritariamente em áreas de mananciais</t>
  </si>
  <si>
    <t>Publicar/atualizar pelo menos 4 (quatro) Planos de Manejo de Unidades de Conservação  inseridas na BAT</t>
  </si>
  <si>
    <t>AT-05-2023</t>
  </si>
  <si>
    <t>Identificação de áreas para a implantação de novas Unidades de Conservação, visando à conservação e proteção dos recursos hídricos</t>
  </si>
  <si>
    <t>Identificar áreas para implantação de novas Ucs, em pelo menos 01 sub-bacia</t>
  </si>
  <si>
    <t>AT-06-2022</t>
  </si>
  <si>
    <t>AT-07-2022</t>
  </si>
  <si>
    <t>Elaborar Plano de Comunicação quando de operações emergenciais das barragens.</t>
  </si>
  <si>
    <t>Contratar 01 estudo para orientar a elaboração de Plano de Comunicação</t>
  </si>
  <si>
    <t>Bacia Hidrográfica do rio Tietê</t>
  </si>
  <si>
    <t>Comitês da Bacia do rio Tietê (PCJ, SMT, TJ, TB, BT)</t>
  </si>
  <si>
    <t>AT-08-2022</t>
  </si>
  <si>
    <t>Promover a compatibilidade entre os planos de cada UGRHI</t>
  </si>
  <si>
    <t>Contratação de 01 estudo sobre a compatibilização dos planos de bacia hidrográfica dos CBHs da Bacia do rio Tietê</t>
  </si>
  <si>
    <t>AT-09-2022</t>
  </si>
  <si>
    <t>Identificação das áreas de potencial à produção de sedimentos e planejar um programa de monitoramento hidrossedimentométrico</t>
  </si>
  <si>
    <t xml:space="preserve">Elaborar um diagnóstico na área de hidrossedimentologia </t>
  </si>
  <si>
    <t>AT-10-2022</t>
  </si>
  <si>
    <t>AT-06-2023</t>
  </si>
  <si>
    <t>Estruturação da fiscalização e de instrumentos para coibir a implantação de poços irregulares, sobretudo nas áreas com elevados índices de exploração das águas subterrâneas</t>
  </si>
  <si>
    <t>Realizar ao menos 01 estruturação da fiscalização de poços irregulares e regularização de outorgas</t>
  </si>
  <si>
    <t>AT-11-2022</t>
  </si>
  <si>
    <t>AT-12-2022</t>
  </si>
  <si>
    <t>Implantação, aprimoramento e ampliação de rede de monitoramento de quantidade e qualidade de águas subterrâneas da BAT</t>
  </si>
  <si>
    <t>Implantar, aprimorar e ampliar a rede de águas subterrâneas em ao menos 1 sub-bacia</t>
  </si>
  <si>
    <t>AT-13-2022</t>
  </si>
  <si>
    <t>Implantação, aprimoramento e ampliação da rede de monitoramento integrado quali-quantitativo das águas superficiais da BAT</t>
  </si>
  <si>
    <t>Operacionalizar o sistema quali-quantitativo integrado de monitoramento das águas superficiais em ao menos 1 sub-bacia</t>
  </si>
  <si>
    <t>AT-07-2023</t>
  </si>
  <si>
    <t>Implantação, aprimoramento e ampliação de rede de monitoramento integrado quali-quantitativo ou de quantidade ou de qualidade das águas superficiais e subterrâneas da BAT</t>
  </si>
  <si>
    <t>Implantar, aprimorar e ampliar as redes de monitoramento em ao menos 1 sub-bacia</t>
  </si>
  <si>
    <t>AT-14-2022</t>
  </si>
  <si>
    <t xml:space="preserve">Melhoria no índice de efluente doméstico tratado da BAT, em relação ao efluente gerado, para 58,8%, ou seja, aumento de 7,7% no quadriênio </t>
  </si>
  <si>
    <t>AT-15-2022</t>
  </si>
  <si>
    <t>AT-16-2022</t>
  </si>
  <si>
    <t>AT-17-2022</t>
  </si>
  <si>
    <t>Substituição das fossas rudimentares e outros métodos impróprios de esgotamento sanitário existentes por Unidades de Saneamento Individual nos núcleos isolados pouco adensados, com devido cadastramento e capacitação dos usuários</t>
  </si>
  <si>
    <t>AT-18-2022</t>
  </si>
  <si>
    <t>AT-19-2022</t>
  </si>
  <si>
    <t>AT-20-2022</t>
  </si>
  <si>
    <t>AT-08-2023</t>
  </si>
  <si>
    <t>Prioritariamente em áreas de mananciais e nos municípios com índices mais precários, conforme indicador de coleta seletiva do SNIS</t>
  </si>
  <si>
    <t>AT-21-2022</t>
  </si>
  <si>
    <t xml:space="preserve">Recuperar ou renaturalizar ao menos 05 córregos da BAT </t>
  </si>
  <si>
    <t>AT-22-2022</t>
  </si>
  <si>
    <t>Implantação de ações previstas nos Planos de Manejo das Unidades de Conservação que resultem em benefícios à qualidade e quantidade das águas</t>
  </si>
  <si>
    <t>AT-23-2022</t>
  </si>
  <si>
    <t>Recuperar ao menos 02 áreas, em suas funções de proteção dos recursos hídricos</t>
  </si>
  <si>
    <t>AT-09-2023</t>
  </si>
  <si>
    <t>Implementação do plano de sinalização e identificação visual das áreas de mananciais dos municípios do Grande ABC</t>
  </si>
  <si>
    <t>Realizar a sinalização e Identificação visual, em pelo menos 01 APM/APRM</t>
  </si>
  <si>
    <t>APRMs Alto Tietê-Cabeceiras e Billings e APM Guaió</t>
  </si>
  <si>
    <t>AT-24-2022</t>
  </si>
  <si>
    <t>AT-25-2022</t>
  </si>
  <si>
    <t>AT-26-2022</t>
  </si>
  <si>
    <t>Execução de ações estruturais para redução de perdas no Sistema de Abastecimento Público</t>
  </si>
  <si>
    <t>AT-27-2022</t>
  </si>
  <si>
    <t>Melhoria de 0,2% no índice de atendimento urbano da BAT</t>
  </si>
  <si>
    <t>AT-28-2022</t>
  </si>
  <si>
    <t>AT-29-2022</t>
  </si>
  <si>
    <t>AT-30-2022</t>
  </si>
  <si>
    <t>Curso de capacitação da população rural em técnicas de irrigação e boas práticas agrícolas no que se refere aos recursos hídricos</t>
  </si>
  <si>
    <t>Realizar ao menos 01 capacitação da população rural em boas práticas agrícolas</t>
  </si>
  <si>
    <t>AT-10-2023</t>
  </si>
  <si>
    <t>Curso de capacitação em boas práticas agrícolas para redução da contaminação e geração de cargas difusas</t>
  </si>
  <si>
    <t>Realizar ao menos 01 capacitação sobre contaminação e geração de cargas difusas</t>
  </si>
  <si>
    <t>AT-31-2022</t>
  </si>
  <si>
    <t>Promoção de campanhas de conscientização da população quanto à necessidade de ligação à rede de esgotamento sanitário.</t>
  </si>
  <si>
    <t>Campanha de conscientização em ao menos 01 município</t>
  </si>
  <si>
    <t>AT-32-2022</t>
  </si>
  <si>
    <t>Elaborar ações de comunicação social para a Bacia do Tietê</t>
  </si>
  <si>
    <t>Elaboração de 01 plano e implementação de programa de comunicação social na Bacia do Tietê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</si>
</sst>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_);[Red]\(&quot;R$&quot;\ #,##0.00\)"/>
    <numFmt numFmtId="165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1"/>
      <color rgb="FFFF0000"/>
      <name val="Calibri"/>
      <family val="2"/>
    </font>
    <font>
      <sz val="11"/>
      <color rgb="FFBF8F00"/>
      <name val="Calibri"/>
      <family val="2"/>
    </font>
    <font>
      <sz val="11"/>
      <color rgb="FF70AD47"/>
      <name val="Calibri"/>
      <family val="2"/>
    </font>
    <font>
      <b/>
      <sz val="9"/>
      <color indexed="81"/>
      <name val="Segoe U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" fontId="0" fillId="0" borderId="0" xfId="0" applyNumberFormat="1"/>
    <xf numFmtId="0" fontId="3" fillId="6" borderId="11" xfId="0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3" fontId="0" fillId="8" borderId="1" xfId="0" applyNumberFormat="1" applyFill="1" applyBorder="1"/>
    <xf numFmtId="3" fontId="3" fillId="8" borderId="1" xfId="0" applyNumberFormat="1" applyFont="1" applyFill="1" applyBorder="1"/>
    <xf numFmtId="3" fontId="3" fillId="8" borderId="7" xfId="0" applyNumberFormat="1" applyFont="1" applyFill="1" applyBorder="1"/>
    <xf numFmtId="3" fontId="3" fillId="8" borderId="12" xfId="0" applyNumberFormat="1" applyFont="1" applyFill="1" applyBorder="1"/>
    <xf numFmtId="3" fontId="3" fillId="8" borderId="11" xfId="0" applyNumberFormat="1" applyFont="1" applyFill="1" applyBorder="1"/>
    <xf numFmtId="3" fontId="0" fillId="8" borderId="7" xfId="0" applyNumberFormat="1" applyFill="1" applyBorder="1"/>
    <xf numFmtId="0" fontId="8" fillId="6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Continuous" vertical="center"/>
    </xf>
    <xf numFmtId="0" fontId="8" fillId="5" borderId="9" xfId="0" applyFont="1" applyFill="1" applyBorder="1" applyAlignment="1">
      <alignment horizontal="centerContinuous" vertical="center"/>
    </xf>
    <xf numFmtId="0" fontId="3" fillId="9" borderId="0" xfId="0" applyFont="1" applyFill="1" applyAlignment="1">
      <alignment horizontal="centerContinuous"/>
    </xf>
    <xf numFmtId="0" fontId="3" fillId="5" borderId="18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Continuous" vertical="center"/>
    </xf>
    <xf numFmtId="0" fontId="8" fillId="4" borderId="19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3" fillId="0" borderId="20" xfId="0" applyFont="1" applyBorder="1"/>
    <xf numFmtId="0" fontId="1" fillId="0" borderId="14" xfId="0" applyFont="1" applyBorder="1"/>
    <xf numFmtId="0" fontId="7" fillId="0" borderId="8" xfId="0" applyFont="1" applyBorder="1"/>
    <xf numFmtId="0" fontId="7" fillId="0" borderId="14" xfId="0" applyFont="1" applyBorder="1"/>
    <xf numFmtId="0" fontId="3" fillId="6" borderId="15" xfId="0" applyFont="1" applyFill="1" applyBorder="1" applyAlignment="1">
      <alignment horizontal="center" vertical="center"/>
    </xf>
    <xf numFmtId="164" fontId="0" fillId="0" borderId="1" xfId="0" applyNumberFormat="1" applyBorder="1"/>
    <xf numFmtId="0" fontId="3" fillId="1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0" fillId="11" borderId="0" xfId="0" applyFill="1"/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1" fillId="12" borderId="4" xfId="0" applyNumberFormat="1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4" fontId="21" fillId="1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14" fillId="11" borderId="0" xfId="0" applyFont="1" applyFill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9" fontId="35" fillId="0" borderId="1" xfId="1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0" xfId="0" applyFont="1" applyAlignment="1">
      <alignment horizontal="left" vertical="top"/>
    </xf>
    <xf numFmtId="0" fontId="35" fillId="0" borderId="21" xfId="0" applyFont="1" applyBorder="1" applyAlignment="1">
      <alignment horizontal="center" vertical="center" wrapText="1"/>
    </xf>
    <xf numFmtId="3" fontId="35" fillId="0" borderId="1" xfId="0" applyNumberFormat="1" applyFont="1" applyBorder="1" applyAlignment="1" applyProtection="1">
      <alignment horizontal="center" vertical="center"/>
      <protection locked="0"/>
    </xf>
    <xf numFmtId="3" fontId="35" fillId="0" borderId="1" xfId="0" applyNumberFormat="1" applyFont="1" applyBorder="1" applyAlignment="1">
      <alignment horizontal="center" vertical="center"/>
    </xf>
    <xf numFmtId="0" fontId="1" fillId="14" borderId="0" xfId="0" applyFont="1" applyFill="1" applyAlignment="1">
      <alignment vertical="top"/>
    </xf>
    <xf numFmtId="9" fontId="35" fillId="0" borderId="1" xfId="1" applyFont="1" applyFill="1" applyBorder="1" applyAlignment="1" applyProtection="1">
      <alignment horizontal="center" vertical="center"/>
      <protection locked="0"/>
    </xf>
    <xf numFmtId="3" fontId="35" fillId="0" borderId="21" xfId="0" applyNumberFormat="1" applyFont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3" fontId="0" fillId="11" borderId="0" xfId="0" applyNumberFormat="1" applyFill="1"/>
    <xf numFmtId="4" fontId="0" fillId="11" borderId="0" xfId="0" applyNumberFormat="1" applyFill="1"/>
    <xf numFmtId="3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9" fontId="35" fillId="0" borderId="1" xfId="1" applyFont="1" applyFill="1" applyBorder="1" applyAlignment="1" applyProtection="1">
      <alignment horizontal="center" vertical="top"/>
      <protection locked="0"/>
    </xf>
    <xf numFmtId="3" fontId="35" fillId="0" borderId="1" xfId="0" applyNumberFormat="1" applyFont="1" applyBorder="1" applyAlignment="1" applyProtection="1">
      <alignment horizontal="center" vertical="top"/>
      <protection locked="0"/>
    </xf>
    <xf numFmtId="0" fontId="35" fillId="0" borderId="1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5" fillId="0" borderId="1" xfId="0" applyFont="1" applyBorder="1" applyAlignment="1">
      <alignment horizontal="center" vertical="center" wrapText="1"/>
    </xf>
    <xf numFmtId="9" fontId="22" fillId="0" borderId="1" xfId="1" applyFont="1" applyFill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9" fontId="19" fillId="0" borderId="1" xfId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9" fontId="19" fillId="0" borderId="10" xfId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124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27030"/>
      <color rgb="FFA2C8E8"/>
      <color rgb="FFB5D4E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4.xml"/><Relationship Id="rId18" Type="http://schemas.openxmlformats.org/officeDocument/2006/relationships/pivotTable" Target="pivotTables/pivotTable2.xml"/><Relationship Id="rId26" Type="http://schemas.openxmlformats.org/officeDocument/2006/relationships/powerPivotData" Target="model/item.data"/><Relationship Id="rId39" Type="http://schemas.openxmlformats.org/officeDocument/2006/relationships/customXml" Target="../customXml/item12.xml"/><Relationship Id="rId21" Type="http://schemas.openxmlformats.org/officeDocument/2006/relationships/pivotTable" Target="pivotTables/pivotTable5.xml"/><Relationship Id="rId34" Type="http://schemas.openxmlformats.org/officeDocument/2006/relationships/customXml" Target="../customXml/item7.xml"/><Relationship Id="rId42" Type="http://schemas.openxmlformats.org/officeDocument/2006/relationships/customXml" Target="../customXml/item15.xml"/><Relationship Id="rId47" Type="http://schemas.openxmlformats.org/officeDocument/2006/relationships/customXml" Target="../customXml/item20.xml"/><Relationship Id="rId50" Type="http://schemas.openxmlformats.org/officeDocument/2006/relationships/customXml" Target="../customXml/item23.xml"/><Relationship Id="rId55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9" Type="http://schemas.openxmlformats.org/officeDocument/2006/relationships/customXml" Target="../customXml/item2.xml"/><Relationship Id="rId11" Type="http://schemas.microsoft.com/office/2007/relationships/slicerCache" Target="slicerCaches/slicerCache1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37" Type="http://schemas.openxmlformats.org/officeDocument/2006/relationships/customXml" Target="../customXml/item10.xml"/><Relationship Id="rId40" Type="http://schemas.openxmlformats.org/officeDocument/2006/relationships/customXml" Target="../customXml/item13.xml"/><Relationship Id="rId45" Type="http://schemas.openxmlformats.org/officeDocument/2006/relationships/customXml" Target="../customXml/item18.xml"/><Relationship Id="rId53" Type="http://schemas.openxmlformats.org/officeDocument/2006/relationships/customXml" Target="../customXml/item26.xml"/><Relationship Id="rId58" Type="http://schemas.openxmlformats.org/officeDocument/2006/relationships/customXml" Target="../customXml/item31.xml"/><Relationship Id="rId5" Type="http://schemas.openxmlformats.org/officeDocument/2006/relationships/worksheet" Target="worksheets/sheet5.xml"/><Relationship Id="rId19" Type="http://schemas.openxmlformats.org/officeDocument/2006/relationships/pivotTable" Target="pivotTables/pivotTable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5.xml"/><Relationship Id="rId22" Type="http://schemas.openxmlformats.org/officeDocument/2006/relationships/theme" Target="theme/theme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Relationship Id="rId35" Type="http://schemas.openxmlformats.org/officeDocument/2006/relationships/customXml" Target="../customXml/item8.xml"/><Relationship Id="rId43" Type="http://schemas.openxmlformats.org/officeDocument/2006/relationships/customXml" Target="../customXml/item16.xml"/><Relationship Id="rId48" Type="http://schemas.openxmlformats.org/officeDocument/2006/relationships/customXml" Target="../customXml/item21.xml"/><Relationship Id="rId56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4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3.xml"/><Relationship Id="rId17" Type="http://schemas.openxmlformats.org/officeDocument/2006/relationships/pivotTable" Target="pivotTables/pivotTable1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6.xml"/><Relationship Id="rId38" Type="http://schemas.openxmlformats.org/officeDocument/2006/relationships/customXml" Target="../customXml/item11.xml"/><Relationship Id="rId46" Type="http://schemas.openxmlformats.org/officeDocument/2006/relationships/customXml" Target="../customXml/item19.xml"/><Relationship Id="rId20" Type="http://schemas.openxmlformats.org/officeDocument/2006/relationships/pivotTable" Target="pivotTables/pivotTable4.xml"/><Relationship Id="rId41" Type="http://schemas.openxmlformats.org/officeDocument/2006/relationships/customXml" Target="../customXml/item14.xml"/><Relationship Id="rId54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6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1.xml"/><Relationship Id="rId36" Type="http://schemas.openxmlformats.org/officeDocument/2006/relationships/customXml" Target="../customXml/item9.xml"/><Relationship Id="rId49" Type="http://schemas.openxmlformats.org/officeDocument/2006/relationships/customXml" Target="../customXml/item22.xml"/><Relationship Id="rId57" Type="http://schemas.openxmlformats.org/officeDocument/2006/relationships/customXml" Target="../customXml/item30.xml"/><Relationship Id="rId10" Type="http://schemas.openxmlformats.org/officeDocument/2006/relationships/pivotCacheDefinition" Target="pivotCache/pivotCacheDefinition2.xml"/><Relationship Id="rId31" Type="http://schemas.openxmlformats.org/officeDocument/2006/relationships/customXml" Target="../customXml/item4.xml"/><Relationship Id="rId44" Type="http://schemas.openxmlformats.org/officeDocument/2006/relationships/customXml" Target="../customXml/item17.xml"/><Relationship Id="rId52" Type="http://schemas.openxmlformats.org/officeDocument/2006/relationships/customXml" Target="../customXml/item2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Fonte</a:t>
            </a:r>
            <a:endParaRPr lang="pt-BR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3000295275590551"/>
              <c:y val="4.119495479731700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0062325021872265"/>
              <c:y val="2.64326334208226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5.6254374453193349E-3"/>
              <c:y val="-2.21041119860017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6553201770280807"/>
              <c:y val="-3.4448818897637795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6613657079475944"/>
              <c:y val="-2.789078448527267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24358979276999651"/>
              <c:y val="4.629629629629629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R$ Estimado (Cob. Estadual)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47550000</c:v>
              </c:pt>
            </c:numLit>
          </c:val>
          <c:extLst>
            <c:ext xmlns:c16="http://schemas.microsoft.com/office/drawing/2014/chart" uri="{C3380CC4-5D6E-409C-BE32-E72D297353CC}">
              <c16:uniqueId val="{00000003-CAE1-435F-8DC1-5EB1A6C6E817}"/>
            </c:ext>
          </c:extLst>
        </c:ser>
        <c:ser>
          <c:idx val="1"/>
          <c:order val="1"/>
          <c:tx>
            <c:v>R$ Estimado (Cob. Federal)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A2-4762-B281-345FFAAACD71}"/>
              </c:ext>
            </c:extLst>
          </c:dPt>
          <c:dLbls>
            <c:dLbl>
              <c:idx val="0"/>
              <c:layout>
                <c:manualLayout>
                  <c:x val="-0.24358979276999651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2-4762-B281-345FFAAAC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E1-435F-8DC1-5EB1A6C6E817}"/>
            </c:ext>
          </c:extLst>
        </c:ser>
        <c:ser>
          <c:idx val="2"/>
          <c:order val="2"/>
          <c:tx>
            <c:v>R$ Estimado (CFURH)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8200000</c:v>
              </c:pt>
            </c:numLit>
          </c:val>
          <c:extLst>
            <c:ext xmlns:c16="http://schemas.microsoft.com/office/drawing/2014/chart" uri="{C3380CC4-5D6E-409C-BE32-E72D297353CC}">
              <c16:uniqueId val="{00000005-CAE1-435F-8DC1-5EB1A6C6E817}"/>
            </c:ext>
          </c:extLst>
        </c:ser>
        <c:ser>
          <c:idx val="3"/>
          <c:order val="3"/>
          <c:tx>
            <c:v>R$ Estimado (Outras)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7424570000</c:v>
              </c:pt>
            </c:numLit>
          </c:val>
          <c:extLst>
            <c:ext xmlns:c16="http://schemas.microsoft.com/office/drawing/2014/chart" uri="{C3380CC4-5D6E-409C-BE32-E72D297353CC}">
              <c16:uniqueId val="{00000006-CAE1-435F-8DC1-5EB1A6C6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336671"/>
        <c:axId val="322335423"/>
      </c:barChart>
      <c:valAx>
        <c:axId val="322335423"/>
        <c:scaling>
          <c:orientation val="minMax"/>
        </c:scaling>
        <c:delete val="1"/>
        <c:axPos val="b"/>
        <c:numFmt formatCode="#,##0.00" sourceLinked="0"/>
        <c:majorTickMark val="out"/>
        <c:minorTickMark val="none"/>
        <c:tickLblPos val="nextTo"/>
        <c:crossAx val="322336671"/>
        <c:crosses val="autoZero"/>
        <c:crossBetween val="between"/>
        <c:extLst>
          <c:ext xmlns:c15="http://schemas.microsoft.com/office/drawing/2012/chart" uri="{F40574EE-89B7-4290-83BB-5DA773EAF853}">
            <c15:numFmt c:formatCode="#,##0.00" c:sourceLinked="1"/>
          </c:ext>
        </c:extLst>
      </c:valAx>
      <c:catAx>
        <c:axId val="32233667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22335423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Executor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A definir</c:v>
              </c:pt>
              <c:pt idx="1">
                <c:v>Estado</c:v>
              </c:pt>
              <c:pt idx="2">
                <c:v>Município</c:v>
              </c:pt>
            </c:strLit>
          </c:cat>
          <c:val>
            <c:numLit>
              <c:formatCode>#,##0</c:formatCode>
              <c:ptCount val="3"/>
              <c:pt idx="0">
                <c:v>2523670000</c:v>
              </c:pt>
              <c:pt idx="1">
                <c:v>8100000</c:v>
              </c:pt>
              <c:pt idx="2">
                <c:v>1000000</c:v>
              </c:pt>
            </c:numLit>
          </c:val>
          <c:extLst>
            <c:ext xmlns:c16="http://schemas.microsoft.com/office/drawing/2014/chart" uri="{C3380CC4-5D6E-409C-BE32-E72D297353CC}">
              <c16:uniqueId val="{00000000-3272-4246-917F-46EEDC672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[PAPI-21-23.xlsx]PivotChartTable2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ano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2021</c:v>
              </c:pt>
            </c:strLit>
          </c:cat>
          <c:val>
            <c:numLit>
              <c:formatCode>#,##0</c:formatCode>
              <c:ptCount val="1"/>
              <c:pt idx="0">
                <c:v>2532770000</c:v>
              </c:pt>
            </c:numLit>
          </c:val>
          <c:extLst>
            <c:ext xmlns:c16="http://schemas.microsoft.com/office/drawing/2014/chart" uri="{C3380CC4-5D6E-409C-BE32-E72D297353CC}">
              <c16:uniqueId val="{00000000-EC1A-49A5-8F23-A6618201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[PAPI-21-23.xlsx]PivotChartTable4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subPDC (em mil reais)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12</c:v>
              </c:pt>
              <c:pt idx="1">
                <c:v>22</c:v>
              </c:pt>
              <c:pt idx="2">
                <c:v>25</c:v>
              </c:pt>
              <c:pt idx="3">
                <c:v>26</c:v>
              </c:pt>
              <c:pt idx="4">
                <c:v>31</c:v>
              </c:pt>
              <c:pt idx="5">
                <c:v>32</c:v>
              </c:pt>
              <c:pt idx="6">
                <c:v>33</c:v>
              </c:pt>
              <c:pt idx="7">
                <c:v>34</c:v>
              </c:pt>
              <c:pt idx="8">
                <c:v>42</c:v>
              </c:pt>
              <c:pt idx="9">
                <c:v>43</c:v>
              </c:pt>
              <c:pt idx="10">
                <c:v>51</c:v>
              </c:pt>
              <c:pt idx="11">
                <c:v>61</c:v>
              </c:pt>
              <c:pt idx="12">
                <c:v>71</c:v>
              </c:pt>
              <c:pt idx="13">
                <c:v>81</c:v>
              </c:pt>
            </c:strLit>
          </c:cat>
          <c:val>
            <c:numLit>
              <c:formatCode>#,##0</c:formatCode>
              <c:ptCount val="14"/>
              <c:pt idx="0">
                <c:v>13300</c:v>
              </c:pt>
              <c:pt idx="1">
                <c:v>1500</c:v>
              </c:pt>
              <c:pt idx="2">
                <c:v>3100</c:v>
              </c:pt>
              <c:pt idx="3">
                <c:v>1500</c:v>
              </c:pt>
              <c:pt idx="4">
                <c:v>1038000</c:v>
              </c:pt>
              <c:pt idx="5">
                <c:v>1500</c:v>
              </c:pt>
              <c:pt idx="6">
                <c:v>16320</c:v>
              </c:pt>
              <c:pt idx="7">
                <c:v>1500</c:v>
              </c:pt>
              <c:pt idx="8">
                <c:v>3000</c:v>
              </c:pt>
              <c:pt idx="9">
                <c:v>4250</c:v>
              </c:pt>
              <c:pt idx="10">
                <c:v>502000</c:v>
              </c:pt>
              <c:pt idx="11">
                <c:v>180000</c:v>
              </c:pt>
              <c:pt idx="12">
                <c:v>766100</c:v>
              </c:pt>
              <c:pt idx="13">
                <c:v>700</c:v>
              </c:pt>
            </c:numLit>
          </c:val>
          <c:extLst>
            <c:ext xmlns:c16="http://schemas.microsoft.com/office/drawing/2014/chart" uri="{C3380CC4-5D6E-409C-BE32-E72D297353CC}">
              <c16:uniqueId val="{00000000-35C5-4433-AE00-8496FCCB8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[PAPI-21-23.xlsx]PivotChartTable3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</a:t>
            </a:r>
            <a:r>
              <a:rPr lang="pt-BR" sz="1400" b="1" i="0" baseline="0">
                <a:effectLst/>
              </a:rPr>
              <a:t>por PDC</a:t>
            </a:r>
            <a:endParaRPr lang="pt-BR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layout>
        <c:manualLayout>
          <c:xMode val="edge"/>
          <c:yMode val="edge"/>
          <c:x val="0.31290266841644793"/>
          <c:y val="1.749781277340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40-4A01-BC40-8E60814D72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40-4A01-BC40-8E60814D72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40-4A01-BC40-8E60814D72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Não prioritário</c:v>
              </c:pt>
              <c:pt idx="1">
                <c:v>PDC 1 e 2</c:v>
              </c:pt>
              <c:pt idx="2">
                <c:v>Prioritário</c:v>
              </c:pt>
            </c:strLit>
          </c:cat>
          <c:val>
            <c:numLit>
              <c:formatCode>#,##0</c:formatCode>
              <c:ptCount val="3"/>
              <c:pt idx="0">
                <c:v>682700000</c:v>
              </c:pt>
              <c:pt idx="1">
                <c:v>20900000</c:v>
              </c:pt>
              <c:pt idx="2">
                <c:v>1829170000</c:v>
              </c:pt>
            </c:numLit>
          </c:val>
          <c:extLst>
            <c:ext xmlns:c16="http://schemas.microsoft.com/office/drawing/2014/chart" uri="{C3380CC4-5D6E-409C-BE32-E72D297353CC}">
              <c16:uniqueId val="{00000000-B983-4A41-88F6-36E70DAE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[PAPI-21-23.xlsx]PivotChartTable5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885264</xdr:colOff>
      <xdr:row>17</xdr:row>
      <xdr:rowOff>17369</xdr:rowOff>
    </xdr:from>
    <xdr:to>
      <xdr:col>16</xdr:col>
      <xdr:colOff>380999</xdr:colOff>
      <xdr:row>31</xdr:row>
      <xdr:rowOff>93569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EBFED88-F0A4-0E00-3E5D-EDAD5747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842402</xdr:colOff>
      <xdr:row>0</xdr:row>
      <xdr:rowOff>131669</xdr:rowOff>
    </xdr:from>
    <xdr:to>
      <xdr:col>15</xdr:col>
      <xdr:colOff>543205</xdr:colOff>
      <xdr:row>15</xdr:row>
      <xdr:rowOff>17369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4A1623-3754-57DB-2353-2E4D02E2B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180856</xdr:colOff>
      <xdr:row>17</xdr:row>
      <xdr:rowOff>29135</xdr:rowOff>
    </xdr:from>
    <xdr:to>
      <xdr:col>8</xdr:col>
      <xdr:colOff>716017</xdr:colOff>
      <xdr:row>31</xdr:row>
      <xdr:rowOff>105335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962277-3DCE-723E-9565-EF0A46D6C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307123</xdr:colOff>
      <xdr:row>1</xdr:row>
      <xdr:rowOff>40421</xdr:rowOff>
    </xdr:from>
    <xdr:to>
      <xdr:col>4</xdr:col>
      <xdr:colOff>108354</xdr:colOff>
      <xdr:row>8</xdr:row>
      <xdr:rowOff>6804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no">
              <a:extLst>
                <a:ext uri="{FF2B5EF4-FFF2-40B4-BE49-F238E27FC236}">
                  <a16:creationId xmlns:a16="http://schemas.microsoft.com/office/drawing/2014/main" id="{54C5B6CC-1685-90BE-5850-F0CA13C618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3270" y="230921"/>
              <a:ext cx="1455964" cy="12886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5</xdr:col>
      <xdr:colOff>39221</xdr:colOff>
      <xdr:row>36</xdr:row>
      <xdr:rowOff>129988</xdr:rowOff>
    </xdr:from>
    <xdr:to>
      <xdr:col>15</xdr:col>
      <xdr:colOff>593912</xdr:colOff>
      <xdr:row>51</xdr:row>
      <xdr:rowOff>15688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30E0A2-802E-8A24-EC35-FD5DAA7E3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610720</xdr:colOff>
      <xdr:row>0</xdr:row>
      <xdr:rowOff>118782</xdr:rowOff>
    </xdr:from>
    <xdr:to>
      <xdr:col>7</xdr:col>
      <xdr:colOff>935691</xdr:colOff>
      <xdr:row>15</xdr:row>
      <xdr:rowOff>4482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59E0861-B3D1-303E-0A02-611C2B3B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Beatriz Silva Gonçalves Vilera" refreshedDate="44911.879636921294" backgroundQuery="1" createdVersion="8" refreshedVersion="8" minRefreshableVersion="3" recordCount="0" supportSubquery="1" supportAdvancedDrill="1" xr:uid="{BF1027D6-4D2B-4B0D-A60F-379619875E51}">
  <cacheSource type="external" connectionId="7"/>
  <cacheFields count="7">
    <cacheField name="[Measures].[R$ Estimado]" caption="R$ Estimado" numFmtId="0" hierarchy="31" level="32767"/>
    <cacheField name="[Measures].[R$ Estimado (mil)]" caption="R$ Estimado (mil)" numFmtId="0" hierarchy="39" level="32767"/>
    <cacheField name="[PAPI_21_23].[SubPDC].[SubPDC]" caption="SubPDC" numFmtId="0" hierarchy="4" level="1">
      <sharedItems count="17">
        <s v="1.2 - Planejamento"/>
        <s v="1.4 - Monitoramento"/>
        <s v="1.7 - Poluição"/>
        <s v="2.2 - Outorga"/>
        <s v="2.5 - Integração"/>
        <s v="3.1 - Efluentes"/>
        <s v="3.2 - Resíduos"/>
        <s v="3.3 - Resíduos"/>
        <s v="3.5 - Intervenções"/>
        <s v="4.1 - Mananciais"/>
        <s v="4.2 - Vegetação"/>
        <s v="5.1 - Perdas"/>
        <s v="6.1 - Captação"/>
        <s v="6.2 - Segurança"/>
        <s v="7.1 - Drenagem"/>
        <s v="7.2 - Inundações"/>
        <s v="8.1 - Capacitação"/>
      </sharedItems>
    </cacheField>
    <cacheField name="[Measures].[R$ Estimado (Cob. Estadual)]" caption="R$ Estimado (Cob. Estadual)" numFmtId="0" hierarchy="40" level="32767"/>
    <cacheField name="[Measures].[R$ Estimado (Cob. Federal)]" caption="R$ Estimado (Cob. Federal)" numFmtId="0" hierarchy="41" level="32767"/>
    <cacheField name="[Measures].[R$ Estimado (Outras)]" caption="R$ Estimado (Outras)" numFmtId="0" hierarchy="43" level="32767"/>
    <cacheField name="[PAPI_21_23].[Ano].[Ano]" caption="Ano" numFmtId="0" hierarchy="3" level="1">
      <sharedItems containsSemiMixedTypes="0" containsNonDate="0" containsString="0"/>
    </cacheField>
  </cacheFields>
  <cacheHierarchies count="47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6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2" memberValueDatatype="130" unbalanced="0">
      <fieldsUsage count="2">
        <fieldUsage x="-1"/>
        <fieldUsage x="2"/>
      </fieldsUsage>
    </cacheHierarchy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Recurso financeiro estimado no ano (R$) - Cobrança Estadual1]" caption="Recurso financeiro estimado no ano (R$) - Cobrança Estadual1" attribute="1" defaultMemberUniqueName="[PAPI_21_23].[Recurso financeiro estimado no ano (R$) - Cobrança Estadual1].[All]" allUniqueName="[PAPI_21_23].[Recurso financeiro estimado no ano (R$) - Cobrança Estadual1].[All]" dimensionUniqueName="[PAPI_21_23]" displayFolder="" count="0" memberValueDatatype="130" unbalanced="0"/>
    <cacheHierarchy uniqueName="[PAPI_21_23].[Recurso financeiro estimado no ano (R$) - Cobrança Federal1]" caption="Recurso financeiro estimado no ano (R$) - Cobrança Federal1" attribute="1" defaultMemberUniqueName="[PAPI_21_23].[Recurso financeiro estimado no ano (R$) - Cobrança Federal1].[All]" allUniqueName="[PAPI_21_23].[Recurso financeiro estimado no ano (R$) - Cobrança Federal1].[All]" dimensionUniqueName="[PAPI_21_23]" displayFolder="" count="0" memberValueDatatype="130" unbalanced="0"/>
    <cacheHierarchy uniqueName="[PAPI_21_23].[Recurso financeiro estimado no ano (R$)1]" caption="Recurso financeiro estimado no ano (R$)1" attribute="1" defaultMemberUniqueName="[PAPI_21_23].[Recurso financeiro estimado no ano (R$)1].[All]" allUniqueName="[PAPI_21_23].[Recurso financeiro estimado no ano (R$)1].[All]" dimensionUniqueName="[PAPI_21_23]" displayFolder="" count="0" memberValueDatatype="130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 oneField="1">
      <fieldsUsage count="1">
        <fieldUsage x="3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4"/>
      </fieldsUsage>
    </cacheHierarchy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 oneField="1">
      <fieldsUsage count="1">
        <fieldUsage x="5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eatriz Silva Gonçalves Vilera" refreshedDate="44911.879632291668" backgroundQuery="1" createdVersion="3" refreshedVersion="8" minRefreshableVersion="3" recordCount="0" supportSubquery="1" supportAdvancedDrill="1" xr:uid="{472EC091-F5CE-4D65-9B03-BD49C09C4E45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7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Recurso financeiro estimado no ano (R$) - Cobrança Estadual1]" caption="Recurso financeiro estimado no ano (R$) - Cobrança Estadual1" attribute="1" defaultMemberUniqueName="[PAPI_21_23].[Recurso financeiro estimado no ano (R$) - Cobrança Estadual1].[All]" allUniqueName="[PAPI_21_23].[Recurso financeiro estimado no ano (R$) - Cobrança Estadual1].[All]" dimensionUniqueName="[PAPI_21_23]" displayFolder="" count="0" memberValueDatatype="130" unbalanced="0"/>
    <cacheHierarchy uniqueName="[PAPI_21_23].[Recurso financeiro estimado no ano (R$) - Cobrança Federal1]" caption="Recurso financeiro estimado no ano (R$) - Cobrança Federal1" attribute="1" defaultMemberUniqueName="[PAPI_21_23].[Recurso financeiro estimado no ano (R$) - Cobrança Federal1].[All]" allUniqueName="[PAPI_21_23].[Recurso financeiro estimado no ano (R$) - Cobrança Federal1].[All]" dimensionUniqueName="[PAPI_21_23]" displayFolder="" count="0" memberValueDatatype="130" unbalanced="0"/>
    <cacheHierarchy uniqueName="[PAPI_21_23].[Recurso financeiro estimado no ano (R$)1]" caption="Recurso financeiro estimado no ano (R$)1" attribute="1" defaultMemberUniqueName="[PAPI_21_23].[Recurso financeiro estimado no ano (R$)1].[All]" allUniqueName="[PAPI_21_23].[Recurso financeiro estimado no ano (R$)1].[All]" dimensionUniqueName="[PAPI_21_23]" displayFolder="" count="0" memberValueDatatype="130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022752295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eatriz Silva Gonçalves Vilera" refreshedDate="44911.879630324074" backgroundQuery="1" createdVersion="8" refreshedVersion="8" minRefreshableVersion="3" recordCount="0" supportSubquery="1" supportAdvancedDrill="1" xr:uid="{41883820-B579-479C-B32E-C3B5C20DAD2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31" level="32767"/>
    <cacheField name="[PAPI_21_23].[Prioridade do SubPDC].[Prioridade do SubPDC]" caption="Prioridade do SubPDC" numFmtId="0" hierarchy="5" level="1">
      <sharedItems count="3">
        <s v="Não prioritário"/>
        <s v="PDC 1 e 2"/>
        <s v="Prioritário"/>
      </sharedItems>
    </cacheField>
  </cacheFields>
  <cacheHierarchies count="47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Recurso financeiro estimado no ano (R$) - Cobrança Estadual1]" caption="Recurso financeiro estimado no ano (R$) - Cobrança Estadual1" attribute="1" defaultMemberUniqueName="[PAPI_21_23].[Recurso financeiro estimado no ano (R$) - Cobrança Estadual1].[All]" allUniqueName="[PAPI_21_23].[Recurso financeiro estimado no ano (R$) - Cobrança Estadual1].[All]" dimensionUniqueName="[PAPI_21_23]" displayFolder="" count="0" memberValueDatatype="130" unbalanced="0"/>
    <cacheHierarchy uniqueName="[PAPI_21_23].[Recurso financeiro estimado no ano (R$) - Cobrança Federal1]" caption="Recurso financeiro estimado no ano (R$) - Cobrança Federal1" attribute="1" defaultMemberUniqueName="[PAPI_21_23].[Recurso financeiro estimado no ano (R$) - Cobrança Federal1].[All]" allUniqueName="[PAPI_21_23].[Recurso financeiro estimado no ano (R$) - Cobrança Federal1].[All]" dimensionUniqueName="[PAPI_21_23]" displayFolder="" count="0" memberValueDatatype="130" unbalanced="0"/>
    <cacheHierarchy uniqueName="[PAPI_21_23].[Recurso financeiro estimado no ano (R$)1]" caption="Recurso financeiro estimado no ano (R$)1" attribute="1" defaultMemberUniqueName="[PAPI_21_23].[Recurso financeiro estimado no ano (R$)1].[All]" allUniqueName="[PAPI_21_23].[Recurso financeiro estimado no ano (R$)1].[All]" dimensionUniqueName="[PAPI_21_23]" displayFolder="" count="0" memberValueDatatype="130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79389721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eatriz Silva Gonçalves Vilera" refreshedDate="44911.879631597221" backgroundQuery="1" createdVersion="8" refreshedVersion="8" minRefreshableVersion="3" recordCount="0" supportSubquery="1" supportAdvancedDrill="1" xr:uid="{BD325251-27CA-4935-8693-0C664823E9F9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API_21_23].[subPDC cod].[subPDC cod]" caption="subPDC cod" numFmtId="0" hierarchy="21" level="1">
      <sharedItems containsSemiMixedTypes="0" containsString="0" containsNumber="1" containsInteger="1" minValue="12" maxValue="81" count="14">
        <n v="12"/>
        <n v="22"/>
        <n v="25"/>
        <n v="26"/>
        <n v="31"/>
        <n v="32"/>
        <n v="33"/>
        <n v="34"/>
        <n v="42"/>
        <n v="43"/>
        <n v="51"/>
        <n v="61"/>
        <n v="71"/>
        <n v="81"/>
      </sharedItems>
      <extLst>
        <ext xmlns:x15="http://schemas.microsoft.com/office/spreadsheetml/2010/11/main" uri="{4F2E5C28-24EA-4eb8-9CBF-B6C8F9C3D259}">
          <x15:cachedUniqueNames>
            <x15:cachedUniqueName index="0" name="[PAPI_21_23].[subPDC cod].&amp;[12]"/>
            <x15:cachedUniqueName index="1" name="[PAPI_21_23].[subPDC cod].&amp;[22]"/>
            <x15:cachedUniqueName index="2" name="[PAPI_21_23].[subPDC cod].&amp;[25]"/>
            <x15:cachedUniqueName index="3" name="[PAPI_21_23].[subPDC cod].&amp;[26]"/>
            <x15:cachedUniqueName index="4" name="[PAPI_21_23].[subPDC cod].&amp;[31]"/>
            <x15:cachedUniqueName index="5" name="[PAPI_21_23].[subPDC cod].&amp;[32]"/>
            <x15:cachedUniqueName index="6" name="[PAPI_21_23].[subPDC cod].&amp;[33]"/>
            <x15:cachedUniqueName index="7" name="[PAPI_21_23].[subPDC cod].&amp;[34]"/>
            <x15:cachedUniqueName index="8" name="[PAPI_21_23].[subPDC cod].&amp;[42]"/>
            <x15:cachedUniqueName index="9" name="[PAPI_21_23].[subPDC cod].&amp;[43]"/>
            <x15:cachedUniqueName index="10" name="[PAPI_21_23].[subPDC cod].&amp;[51]"/>
            <x15:cachedUniqueName index="11" name="[PAPI_21_23].[subPDC cod].&amp;[61]"/>
            <x15:cachedUniqueName index="12" name="[PAPI_21_23].[subPDC cod].&amp;[71]"/>
            <x15:cachedUniqueName index="13" name="[PAPI_21_23].[subPDC cod].&amp;[81]"/>
          </x15:cachedUniqueNames>
        </ext>
      </extLst>
    </cacheField>
    <cacheField name="[Measures].[R$ Estimado (mil)]" caption="R$ Estimado (mil)" numFmtId="0" hierarchy="39" level="32767"/>
  </cacheFields>
  <cacheHierarchies count="47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2" memberValueDatatype="20" unbalanced="0">
      <fieldsUsage count="2">
        <fieldUsage x="-1"/>
        <fieldUsage x="0"/>
      </fieldsUsage>
    </cacheHierarchy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Recurso financeiro estimado no ano (R$) - Cobrança Estadual1]" caption="Recurso financeiro estimado no ano (R$) - Cobrança Estadual1" attribute="1" defaultMemberUniqueName="[PAPI_21_23].[Recurso financeiro estimado no ano (R$) - Cobrança Estadual1].[All]" allUniqueName="[PAPI_21_23].[Recurso financeiro estimado no ano (R$) - Cobrança Estadual1].[All]" dimensionUniqueName="[PAPI_21_23]" displayFolder="" count="0" memberValueDatatype="130" unbalanced="0"/>
    <cacheHierarchy uniqueName="[PAPI_21_23].[Recurso financeiro estimado no ano (R$) - Cobrança Federal1]" caption="Recurso financeiro estimado no ano (R$) - Cobrança Federal1" attribute="1" defaultMemberUniqueName="[PAPI_21_23].[Recurso financeiro estimado no ano (R$) - Cobrança Federal1].[All]" allUniqueName="[PAPI_21_23].[Recurso financeiro estimado no ano (R$) - Cobrança Federal1].[All]" dimensionUniqueName="[PAPI_21_23]" displayFolder="" count="0" memberValueDatatype="130" unbalanced="0"/>
    <cacheHierarchy uniqueName="[PAPI_21_23].[Recurso financeiro estimado no ano (R$)1]" caption="Recurso financeiro estimado no ano (R$)1" attribute="1" defaultMemberUniqueName="[PAPI_21_23].[Recurso financeiro estimado no ano (R$)1].[All]" allUniqueName="[PAPI_21_23].[Recurso financeiro estimado no ano (R$)1].[All]" dimensionUniqueName="[PAPI_21_23]" displayFolder="" count="0" memberValueDatatype="130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8695515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eatriz Silva Gonçalves Vilera" refreshedDate="44911.879633564815" backgroundQuery="1" createdVersion="8" refreshedVersion="8" minRefreshableVersion="3" recordCount="0" supportSubquery="1" supportAdvancedDrill="1" xr:uid="{E51AE9E9-EB89-4635-ADB9-540CDF726325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R$ Estimado (Cob. Estadual)]" caption="R$ Estimado (Cob. Estadual)" numFmtId="0" hierarchy="40" level="32767"/>
    <cacheField name="[Measures].[R$ Estimado (Cob. Federal)]" caption="R$ Estimado (Cob. Federal)" numFmtId="0" hierarchy="41" level="32767"/>
    <cacheField name="[Measures].[R$ Estimado (CFURH)]" caption="R$ Estimado (CFURH)" numFmtId="0" hierarchy="42" level="32767"/>
    <cacheField name="[Measures].[R$ Estimado (Outras)]" caption="R$ Estimado (Outras)" numFmtId="0" hierarchy="43" level="32767"/>
    <cacheField name="[PAPI_21_23].[Ano].[Ano]" caption="Ano" numFmtId="0" hierarchy="3" level="1">
      <sharedItems containsSemiMixedTypes="0" containsNonDate="0" containsString="0"/>
    </cacheField>
  </cacheFields>
  <cacheHierarchies count="47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4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Recurso financeiro estimado no ano (R$) - Cobrança Estadual1]" caption="Recurso financeiro estimado no ano (R$) - Cobrança Estadual1" attribute="1" defaultMemberUniqueName="[PAPI_21_23].[Recurso financeiro estimado no ano (R$) - Cobrança Estadual1].[All]" allUniqueName="[PAPI_21_23].[Recurso financeiro estimado no ano (R$) - Cobrança Estadual1].[All]" dimensionUniqueName="[PAPI_21_23]" displayFolder="" count="0" memberValueDatatype="130" unbalanced="0"/>
    <cacheHierarchy uniqueName="[PAPI_21_23].[Recurso financeiro estimado no ano (R$) - Cobrança Federal1]" caption="Recurso financeiro estimado no ano (R$) - Cobrança Federal1" attribute="1" defaultMemberUniqueName="[PAPI_21_23].[Recurso financeiro estimado no ano (R$) - Cobrança Federal1].[All]" allUniqueName="[PAPI_21_23].[Recurso financeiro estimado no ano (R$) - Cobrança Federal1].[All]" dimensionUniqueName="[PAPI_21_23]" displayFolder="" count="0" memberValueDatatype="130" unbalanced="0"/>
    <cacheHierarchy uniqueName="[PAPI_21_23].[Recurso financeiro estimado no ano (R$)1]" caption="Recurso financeiro estimado no ano (R$)1" attribute="1" defaultMemberUniqueName="[PAPI_21_23].[Recurso financeiro estimado no ano (R$)1].[All]" allUniqueName="[PAPI_21_23].[Recurso financeiro estimado no ano (R$)1].[All]" dimensionUniqueName="[PAPI_21_23]" displayFolder="" count="0" memberValueDatatype="130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 oneField="1">
      <fieldsUsage count="1">
        <fieldUsage x="0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1"/>
      </fieldsUsage>
    </cacheHierarchy>
    <cacheHierarchy uniqueName="[Measures].[R$ Estimado (CFURH)]" caption="R$ Estimado (CFURH)" measure="1" displayFolder="" measureGroup="PAPI_21_23" count="0" oneField="1">
      <fieldsUsage count="1">
        <fieldUsage x="2"/>
      </fieldsUsage>
    </cacheHierarchy>
    <cacheHierarchy uniqueName="[Measures].[R$ Estimado (Outras)]" caption="R$ Estimado (Outras)" measure="1" displayFolder="" measureGroup="PAPI_21_23" count="0" oneField="1">
      <fieldsUsage count="1">
        <fieldUsage x="3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1775361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eatriz Silva Gonçalves Vilera" refreshedDate="44911.879634606485" backgroundQuery="1" createdVersion="8" refreshedVersion="8" minRefreshableVersion="3" recordCount="0" supportSubquery="1" supportAdvancedDrill="1" xr:uid="{0706CAA3-C040-4DD5-8EE8-99FE5B03944C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R$ Estimado]" caption="R$ Estimado" numFmtId="0" hierarchy="31" level="32767"/>
    <cacheField name="[PAPI_21_23].[Segmento do executor].[Segmento do executor]" caption="Segmento do executor" numFmtId="0" hierarchy="9" level="1">
      <sharedItems count="3">
        <s v="A definir"/>
        <s v="Estado"/>
        <s v="Município"/>
      </sharedItems>
    </cacheField>
    <cacheField name="[PAPI_21_23].[Ano].[Ano]" caption="Ano" numFmtId="0" hierarchy="3" level="1">
      <sharedItems containsSemiMixedTypes="0" containsNonDate="0" containsString="0"/>
    </cacheField>
  </cacheFields>
  <cacheHierarchies count="47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2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Recurso financeiro estimado no ano (R$) - Cobrança Estadual1]" caption="Recurso financeiro estimado no ano (R$) - Cobrança Estadual1" attribute="1" defaultMemberUniqueName="[PAPI_21_23].[Recurso financeiro estimado no ano (R$) - Cobrança Estadual1].[All]" allUniqueName="[PAPI_21_23].[Recurso financeiro estimado no ano (R$) - Cobrança Estadual1].[All]" dimensionUniqueName="[PAPI_21_23]" displayFolder="" count="0" memberValueDatatype="130" unbalanced="0"/>
    <cacheHierarchy uniqueName="[PAPI_21_23].[Recurso financeiro estimado no ano (R$) - Cobrança Federal1]" caption="Recurso financeiro estimado no ano (R$) - Cobrança Federal1" attribute="1" defaultMemberUniqueName="[PAPI_21_23].[Recurso financeiro estimado no ano (R$) - Cobrança Federal1].[All]" allUniqueName="[PAPI_21_23].[Recurso financeiro estimado no ano (R$) - Cobrança Federal1].[All]" dimensionUniqueName="[PAPI_21_23]" displayFolder="" count="0" memberValueDatatype="130" unbalanced="0"/>
    <cacheHierarchy uniqueName="[PAPI_21_23].[Recurso financeiro estimado no ano (R$)1]" caption="Recurso financeiro estimado no ano (R$)1" attribute="1" defaultMemberUniqueName="[PAPI_21_23].[Recurso financeiro estimado no ano (R$)1].[All]" allUniqueName="[PAPI_21_23].[Recurso financeiro estimado no ano (R$)1].[All]" dimensionUniqueName="[PAPI_21_23]" displayFolder="" count="0" memberValueDatatype="130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61554190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eatriz Silva Gonçalves Vilera" refreshedDate="44911.879635648147" backgroundQuery="1" createdVersion="8" refreshedVersion="8" minRefreshableVersion="3" recordCount="0" supportSubquery="1" supportAdvancedDrill="1" xr:uid="{8AE4FB0F-726B-4C01-9627-2BF3B041FB1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31" level="32767"/>
    <cacheField name="[PAPI_21_23].[Ano].[Ano]" caption="Ano" numFmtId="0" hierarchy="3" level="1">
      <sharedItems containsSemiMixedTypes="0" containsString="0" containsNumber="1" containsInteger="1" minValue="2021" maxValue="2021" count="1">
        <n v="2021"/>
      </sharedItems>
      <extLst>
        <ext xmlns:x15="http://schemas.microsoft.com/office/spreadsheetml/2010/11/main" uri="{4F2E5C28-24EA-4eb8-9CBF-B6C8F9C3D259}">
          <x15:cachedUniqueNames>
            <x15:cachedUniqueName index="0" name="[PAPI_21_23].[Ano].&amp;[2021]"/>
          </x15:cachedUniqueNames>
        </ext>
      </extLst>
    </cacheField>
  </cacheFields>
  <cacheHierarchies count="47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1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Recurso financeiro estimado no ano (R$) - Cobrança Estadual1]" caption="Recurso financeiro estimado no ano (R$) - Cobrança Estadual1" attribute="1" defaultMemberUniqueName="[PAPI_21_23].[Recurso financeiro estimado no ano (R$) - Cobrança Estadual1].[All]" allUniqueName="[PAPI_21_23].[Recurso financeiro estimado no ano (R$) - Cobrança Estadual1].[All]" dimensionUniqueName="[PAPI_21_23]" displayFolder="" count="0" memberValueDatatype="130" unbalanced="0"/>
    <cacheHierarchy uniqueName="[PAPI_21_23].[Recurso financeiro estimado no ano (R$) - Cobrança Federal1]" caption="Recurso financeiro estimado no ano (R$) - Cobrança Federal1" attribute="1" defaultMemberUniqueName="[PAPI_21_23].[Recurso financeiro estimado no ano (R$) - Cobrança Federal1].[All]" allUniqueName="[PAPI_21_23].[Recurso financeiro estimado no ano (R$) - Cobrança Federal1].[All]" dimensionUniqueName="[PAPI_21_23]" displayFolder="" count="0" memberValueDatatype="130" unbalanced="0"/>
    <cacheHierarchy uniqueName="[PAPI_21_23].[Recurso financeiro estimado no ano (R$)1]" caption="Recurso financeiro estimado no ano (R$)1" attribute="1" defaultMemberUniqueName="[PAPI_21_23].[Recurso financeiro estimado no ano (R$)1].[All]" allUniqueName="[PAPI_21_23].[Recurso financeiro estimado no ano (R$)1].[All]" dimensionUniqueName="[PAPI_21_23]" displayFolder="" count="0" memberValueDatatype="130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180879748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38658-0618-4250-BD28-88038DD39D15}" name="PivotChartTable5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4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793897218">
        <x15:pivotRow count="1">
          <x15:c>
            <x15:v>682700000</x15:v>
            <x15:x in="0"/>
          </x15:c>
        </x15:pivotRow>
        <x15:pivotRow count="1">
          <x15:c>
            <x15:v>20900000</x15:v>
            <x15:x in="0"/>
          </x15:c>
        </x15:pivotRow>
        <x15:pivotRow count="1">
          <x15:c>
            <x15:v>1829170000</x15:v>
            <x15:x in="0"/>
          </x15:c>
        </x15:pivotRow>
        <x15:pivotRow count="1">
          <x15:c>
            <x15:v>2532770000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AE3DE2-8E4F-45DA-A1DB-253D2DBB2F72}" name="PivotChartTable4" cacheId="22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2">
  <location ref="A1:B3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1">
        <item x="0"/>
      </items>
    </pivotField>
  </pivotFields>
  <rowFields count="1">
    <field x="1"/>
  </rowFields>
  <rowItems count="2">
    <i>
      <x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7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2" columnCount="1" cacheId="1808797488">
        <x15:pivotRow count="1">
          <x15:c>
            <x15:v>2532770000</x15:v>
            <x15:x in="0"/>
          </x15:c>
        </x15:pivotRow>
        <x15:pivotRow count="1">
          <x15:c>
            <x15:v>2532770000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D64736-C036-49F5-9F31-67A83693AB9B}" name="PivotChartTable2" cacheId="19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4">
  <location ref="A1:B5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7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615541903">
        <x15:pivotRow count="1">
          <x15:c>
            <x15:v>2523670000</x15:v>
            <x15:x in="0"/>
          </x15:c>
        </x15:pivotRow>
        <x15:pivotRow count="1">
          <x15:c>
            <x15:v>8100000</x15:v>
            <x15:x in="0"/>
          </x15:c>
        </x15:pivotRow>
        <x15:pivotRow count="1">
          <x15:c>
            <x15:v>1000000</x15:v>
            <x15:x in="0"/>
          </x15:c>
        </x15:pivotRow>
        <x15:pivotRow count="1">
          <x15:c>
            <x15:v>2532770000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60A08-8CE2-4DE2-9382-114F76306389}" name="PivotChartTable1" cacheId="16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1">
  <location ref="A1:D2" firstHeaderRow="0" firstDataRow="1" firstDataCol="0"/>
  <pivotFields count="5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0" subtotal="count" baseField="0" baseItem="0"/>
    <dataField fld="1" subtotal="count" baseField="0" baseItem="0"/>
    <dataField fld="2" subtotal="count" baseField="0" baseItem="0"/>
    <dataField fld="3" subtotal="count" baseField="0" baseItem="0"/>
  </dataFields>
  <chartFormats count="5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47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.00"/>
      </x15:pivotTableServerFormats>
    </ext>
    <ext xmlns:x15="http://schemas.microsoft.com/office/spreadsheetml/2010/11/main" uri="{44433962-1CF7-4059-B4EE-95C3D5FFCF73}">
      <x15:pivotTableData rowCount="1" columnCount="4" cacheId="817753615">
        <x15:pivotRow count="4">
          <x15:c>
            <x15:v>47550000</x15:v>
            <x15:x in="0"/>
          </x15:c>
          <x15:c>
            <x15:v>0</x15:v>
            <x15:x in="0"/>
          </x15:c>
          <x15:c>
            <x15:v>8200000</x15:v>
            <x15:x in="0"/>
          </x15:c>
          <x15:c>
            <x15:v>7424570000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F077EC-5038-4C02-928D-6754BC1BF992}" name="PivotChartTable3" cacheId="12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3">
  <location ref="A1:B16" firstHeaderRow="1" firstDataRow="1" firstDataCol="1"/>
  <pivotFields count="2">
    <pivotField axis="axisRow" allDrilled="1" subtotalTop="0" showAll="0" dataSourceSort="1" defaultSubtotal="0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subtotalTop="0" showAll="0" defaultSubtota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fld="1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15" columnCount="1" cacheId="886955157">
        <x15:pivotRow count="1">
          <x15:c>
            <x15:v>13300</x15:v>
            <x15:x in="0"/>
          </x15:c>
        </x15:pivotRow>
        <x15:pivotRow count="1">
          <x15:c>
            <x15:v>1500</x15:v>
            <x15:x in="0"/>
          </x15:c>
        </x15:pivotRow>
        <x15:pivotRow count="1">
          <x15:c>
            <x15:v>3100</x15:v>
            <x15:x in="0"/>
          </x15:c>
        </x15:pivotRow>
        <x15:pivotRow count="1">
          <x15:c>
            <x15:v>1500</x15:v>
            <x15:x in="0"/>
          </x15:c>
        </x15:pivotRow>
        <x15:pivotRow count="1">
          <x15:c>
            <x15:v>1038000</x15:v>
            <x15:x in="0"/>
          </x15:c>
        </x15:pivotRow>
        <x15:pivotRow count="1">
          <x15:c>
            <x15:v>1500</x15:v>
            <x15:x in="0"/>
          </x15:c>
        </x15:pivotRow>
        <x15:pivotRow count="1">
          <x15:c>
            <x15:v>16320</x15:v>
            <x15:x in="0"/>
          </x15:c>
        </x15:pivotRow>
        <x15:pivotRow count="1">
          <x15:c>
            <x15:v>1500</x15:v>
            <x15:x in="0"/>
          </x15:c>
        </x15:pivotRow>
        <x15:pivotRow count="1">
          <x15:c>
            <x15:v>3000</x15:v>
            <x15:x in="0"/>
          </x15:c>
        </x15:pivotRow>
        <x15:pivotRow count="1">
          <x15:c>
            <x15:v>4250</x15:v>
            <x15:x in="0"/>
          </x15:c>
        </x15:pivotRow>
        <x15:pivotRow count="1">
          <x15:c>
            <x15:v>502000</x15:v>
            <x15:x in="0"/>
          </x15:c>
        </x15:pivotRow>
        <x15:pivotRow count="1">
          <x15:c>
            <x15:v>180000</x15:v>
            <x15:x in="0"/>
          </x15:c>
        </x15:pivotRow>
        <x15:pivotRow count="1">
          <x15:c>
            <x15:v>766100</x15:v>
            <x15:x in="0"/>
          </x15:c>
        </x15:pivotRow>
        <x15:pivotRow count="1">
          <x15:c>
            <x15:v>700</x15:v>
            <x15:x in="0"/>
          </x15:c>
        </x15:pivotRow>
        <x15:pivotRow count="1">
          <x15:c>
            <x15:v>2532770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B8CF0-5758-45CF-A120-5145B8D51AA2}" name="Tabela dinâmica4" cacheId="25" applyNumberFormats="0" applyBorderFormats="0" applyFontFormats="0" applyPatternFormats="0" applyAlignmentFormats="0" applyWidthHeightFormats="1" dataCaption="Valores" tag="00a5cb8b-17f6-4d0c-8a4a-ccfc8986a728" updatedVersion="8" minRefreshableVersion="3" useAutoFormatting="1" subtotalHiddenItems="1" itemPrintTitles="1" createdVersion="8" indent="0" outline="1" outlineData="1" multipleFieldFilters="0" rowHeaderCaption="subPDC">
  <location ref="A69:F87" firstHeaderRow="0" firstDataRow="1" firstDataCol="1"/>
  <pivotFields count="7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/>
  </dataFields>
  <formats count="4"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grandRow="1" outline="0" fieldPosition="0"/>
    </format>
    <format dxfId="33">
      <pivotArea dataOnly="0" labelOnly="1" outline="0" axis="axisValues" fieldPosition="0"/>
    </format>
  </formats>
  <pivotHierarchies count="47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E7E135D8-C10F-49CC-A1F4-2C34ECE8EB96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A39B30D1-9E45-4618-881D-C48F68735231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B9123E36-934E-4E72-BA23-289DC9E2D842}" sourceName="[PAPI_21_23].[Ano]">
  <pivotTables>
    <pivotTable tabId="11" name="Tabela dinâmica4"/>
  </pivotTables>
  <data>
    <olap pivotCacheId="1022752295">
      <levels count="2">
        <level uniqueName="[PAPI_21_23].[Ano].[(All)]" sourceCaption="(All)" count="0"/>
        <level uniqueName="[PAPI_21_23].[Ano].[Ano]" sourceCaption="Ano" count="3">
          <ranges>
            <range startItem="0">
              <i n="[PAPI_21_23].[Ano].&amp;[2021]" c="2021"/>
              <i n="[PAPI_21_23].[Ano].&amp;[2022]" c="2022"/>
              <i n="[PAPI_21_23].[Ano].&amp;[2023]" c="2023"/>
            </range>
          </ranges>
        </level>
      </levels>
      <selections count="1">
        <selection n="[PAPI_21_23].[Ano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  <pivotTable tabId="4294967295" name="PivotChartTable4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7B944D01-A2AA-4070-B4DB-9BC2E73B3D4A}" cache="SegmentaçãodeDados_Ano" caption="Ano" level="1" rowHeight="241300"/>
</slicer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PI20_21" displayName="PAPI20_21" ref="A1:S31" totalsRowShown="0" headerRowDxfId="109" dataDxfId="108">
  <sortState xmlns:xlrd2="http://schemas.microsoft.com/office/spreadsheetml/2017/richdata2" ref="A2:S31">
    <sortCondition ref="E1:E31"/>
  </sortState>
  <tableColumns count="19">
    <tableColumn id="20" xr3:uid="{3F54BBE0-B267-45CF-AF1F-1DC0C1D8629D}" name="ID Ação" dataDxfId="107"/>
    <tableColumn id="12" xr3:uid="{00000000-0010-0000-0000-00000C000000}" name="Ano" dataDxfId="106"/>
    <tableColumn id="1" xr3:uid="{00000000-0010-0000-0000-000001000000}" name="SubPDC" dataDxfId="105"/>
    <tableColumn id="2" xr3:uid="{00000000-0010-0000-0000-000002000000}" name="Prioridade do SubPDC" dataDxfId="104"/>
    <tableColumn id="13" xr3:uid="{97BD6CCD-E9A2-4621-9226-03D3ABFEF5AB}" name="Ação" dataDxfId="103"/>
    <tableColumn id="3" xr3:uid="{00000000-0010-0000-0000-000003000000}" name="Meta" dataDxfId="102"/>
    <tableColumn id="5" xr3:uid="{00000000-0010-0000-0000-000005000000}" name="% Execução da meta no ano" dataDxfId="101" dataCellStyle="Porcentagem"/>
    <tableColumn id="6" xr3:uid="{00000000-0010-0000-0000-000006000000}" name="Segmento do executor" dataDxfId="100"/>
    <tableColumn id="7" xr3:uid="{00000000-0010-0000-0000-000007000000}" name="Área de abrangência" dataDxfId="99"/>
    <tableColumn id="8" xr3:uid="{00000000-0010-0000-0000-000008000000}" name="Nome da área de abrangência" dataDxfId="98"/>
    <tableColumn id="19" xr3:uid="{7612E14F-A2CB-4850-A5CB-9588C7732565}" name="Recurso financeiro estimado no ano_x000a_(R$) - Cobrança Estadual" dataDxfId="97"/>
    <tableColumn id="18" xr3:uid="{138032DF-20F6-400D-99CD-0A26D3055BEB}" name="Recurso financeiro estimado no ano (R$) - CFURH" dataDxfId="96"/>
    <tableColumn id="17" xr3:uid="{4ED7B431-B7E3-4A4C-A67C-6647EC967B3E}" name="Recurso financeiro estimado no ano_x000a_(R$) - Cobrança Federal" dataDxfId="95"/>
    <tableColumn id="16" xr3:uid="{E6FFD337-9F9B-44D5-8DF7-300B64B36470}" name="Recurso financeiro estimado no ano (R$) - Outras" dataDxfId="94"/>
    <tableColumn id="14" xr3:uid="{00000000-0010-0000-0000-00000E000000}" name="Especificar Fonte - &quot;Outras&quot;" dataDxfId="93"/>
    <tableColumn id="9" xr3:uid="{00000000-0010-0000-0000-000009000000}" name="Recurso financeiro estimado no ano_x000a_(R$)" dataDxfId="92">
      <calculatedColumnFormula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calculatedColumnFormula>
    </tableColumn>
    <tableColumn id="10" xr3:uid="{00000000-0010-0000-0000-00000A000000}" name="Recurso financeiro disponibilizado no ano (R$)" dataDxfId="91"/>
    <tableColumn id="11" xr3:uid="{00000000-0010-0000-0000-00000B000000}" name="Recurso financeiro executado no ano (R$)" dataDxfId="90"/>
    <tableColumn id="15" xr3:uid="{00000000-0010-0000-0000-00000F000000}" name="Justificativa sobre execução física e financeira" dataDxfId="8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25A6BB2-9505-47A3-8E7A-14B6102885E3}" name="PAPI20_22_23" displayName="PAPI20_22_23" ref="A1:S62" totalsRowCount="1" headerRowDxfId="78" dataDxfId="76" totalsRowDxfId="75" headerRowBorderDxfId="77">
  <autoFilter ref="A1:S61" xr:uid="{725A6BB2-9505-47A3-8E7A-14B6102885E3}"/>
  <tableColumns count="19">
    <tableColumn id="23" xr3:uid="{86DC82EC-5E87-4065-A8AE-1D16D0EE7616}" name="ID Ação" dataDxfId="74" totalsRowDxfId="73"/>
    <tableColumn id="12" xr3:uid="{63F6457C-25EB-4865-AD3A-EDD3FD97C426}" name="Ano" dataDxfId="72" totalsRowDxfId="71"/>
    <tableColumn id="1" xr3:uid="{7D646483-1FB3-4597-8594-1AFD209F0F34}" name="SubPDC" dataDxfId="70" totalsRowDxfId="69"/>
    <tableColumn id="2" xr3:uid="{B95C4DB3-8BDD-4414-BD23-E574F4279117}" name="Prioridade do SubPDC" dataDxfId="68" totalsRowDxfId="67"/>
    <tableColumn id="3" xr3:uid="{34AA0547-85DB-4DF3-8E20-35D4DE44BC5E}" name="Ação" dataDxfId="66" totalsRowDxfId="65"/>
    <tableColumn id="4" xr3:uid="{15C283AC-D203-4CEE-A741-7C75AF024AF4}" name="Meta" dataDxfId="64" totalsRowDxfId="63"/>
    <tableColumn id="5" xr3:uid="{F0D18157-AA73-4E7E-9B9E-E72A8AAE9F61}" name="% Execução da meta do biênio" dataDxfId="62" totalsRowDxfId="61" dataCellStyle="Porcentagem" totalsRowCellStyle="Porcentagem"/>
    <tableColumn id="6" xr3:uid="{37C93276-6653-421F-8CE4-BECA7B0ADE38}" name="Segmento do executor" dataDxfId="60" totalsRowDxfId="59"/>
    <tableColumn id="7" xr3:uid="{F8F3A769-1FE7-46C3-BCDC-45A043CA2725}" name="Área de abrangência" dataDxfId="58" totalsRowDxfId="57"/>
    <tableColumn id="8" xr3:uid="{D0231DE1-98AE-4BA1-8246-4DE0874AC310}" name="Nome da área de abrangência" dataDxfId="56" totalsRowDxfId="55"/>
    <tableColumn id="18" xr3:uid="{E2134999-9D6B-48BE-8A16-99AADC5D0208}" name="Recurso financeiro estimado no ano (R$) - Cobrança Estadual" totalsRowFunction="sum" dataDxfId="54" totalsRowDxfId="53"/>
    <tableColumn id="13" xr3:uid="{38DA0291-BF4D-4E5F-B649-A44ED43E3E53}" name="Recurso financeiro estimado no ano (R$) - CFURH" totalsRowFunction="sum" dataDxfId="52" totalsRowDxfId="51"/>
    <tableColumn id="22" xr3:uid="{F611E643-7DC4-45F4-8AFE-439E8B9B1FD3}" name="Recurso financeiro estimado no ano (R$) - Cobrança Federal" totalsRowFunction="sum" dataDxfId="50" totalsRowDxfId="49"/>
    <tableColumn id="14" xr3:uid="{0A03D838-D3A7-4F60-804A-45066880BD4A}" name="Recurso financeiro estimado no ano (R$) - Outras" totalsRowFunction="sum" dataDxfId="48" totalsRowDxfId="47"/>
    <tableColumn id="16" xr3:uid="{ED59A3D8-FA70-4CBB-85EC-5C7C12AC9139}" name="Especificar Fonte - &quot;Outras&quot;" totalsRowFunction="sum" dataDxfId="46" totalsRowDxfId="45"/>
    <tableColumn id="9" xr3:uid="{7F6CE5CC-E723-475D-82F3-CA0550A9E93D}" name="Recurso financeiro estimado no ano (R$)" totalsRowFunction="sum" dataDxfId="44" totalsRowDxfId="43">
      <calculatedColumnFormula>IF(SUM(PAPI20_22_23[[#This Row],[Recurso financeiro estimado no ano (R$) - Cobrança Estadual]:[Recurso financeiro estimado no ano (R$) - Outras]]) &gt;0,SUM(PAPI20_22_23[[#This Row],[Recurso financeiro estimado no ano (R$) - Cobrança Estadual]:[Recurso financeiro estimado no ano (R$) - Outras]]),"")</calculatedColumnFormula>
    </tableColumn>
    <tableColumn id="10" xr3:uid="{15DCDBA4-A8A2-4859-9F9F-BE9EB452521B}" name="Recurso financeiro disponibilizado no ano (R$)" dataDxfId="42" totalsRowDxfId="41"/>
    <tableColumn id="11" xr3:uid="{85E36FD5-868C-473F-BBE4-55FD482B3B22}" name="Recurso financeiro executado no ano (R$)" dataDxfId="40" totalsRowDxfId="39"/>
    <tableColumn id="15" xr3:uid="{023B5AC1-9F9A-4E52-9F44-14F5A80CEF98}" name="Justificativa sobre execução física e financeira" dataDxfId="38" totalsRowDxfId="3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BB758B-8824-40B7-B2AC-8FC022C69E4B}" name="Op_Executor" displayName="Op_Executor" ref="E1:E5" totalsRowShown="0" headerRowDxfId="32" dataDxfId="30" headerRowBorderDxfId="31" tableBorderDxfId="29">
  <autoFilter ref="E1:E5" xr:uid="{E7BB758B-8824-40B7-B2AC-8FC022C69E4B}"/>
  <tableColumns count="1">
    <tableColumn id="1" xr3:uid="{587EC2FF-547F-4EE6-BE5A-8645970E69FF}" name="Execu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0D3264-915D-4960-B524-2DCAB0510FB9}" name="Op_Area" displayName="Op_Area" ref="D1:D11" totalsRowShown="0" headerRowDxfId="27" dataDxfId="25" headerRowBorderDxfId="26" tableBorderDxfId="24" totalsRowBorderDxfId="23">
  <autoFilter ref="D1:D11" xr:uid="{C60D3264-915D-4960-B524-2DCAB0510FB9}"/>
  <tableColumns count="1">
    <tableColumn id="1" xr3:uid="{027C53C5-DE4E-41A6-A5A2-91A7C5CBF587}" name="Área de abrangência" dataDxfId="2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03A2E0-7EE7-4183-9C2F-8666F271A507}" name="Op_Fonte" displayName="Op_Fonte" ref="F1:F5" totalsRowShown="0" headerRowDxfId="21" dataDxfId="19" headerRowBorderDxfId="20" tableBorderDxfId="18" totalsRowBorderDxfId="17">
  <autoFilter ref="F1:F5" xr:uid="{2203A2E0-7EE7-4183-9C2F-8666F271A507}"/>
  <tableColumns count="1">
    <tableColumn id="1" xr3:uid="{9EBF7CA8-0086-461E-9947-15B03E9F74A1}" name="Fonte" dataDxfId="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87F3-07DE-4AD6-A6C4-3F720668553D}" name="Tabela1" displayName="Tabela1" ref="A1:C28" totalsRowShown="0">
  <autoFilter ref="A1:C28" xr:uid="{624087F3-07DE-4AD6-A6C4-3F720668553D}"/>
  <tableColumns count="3">
    <tableColumn id="1" xr3:uid="{41804280-2212-499F-AEF4-F9854BE5C0E5}" name="246" dataDxfId="15"/>
    <tableColumn id="2" xr3:uid="{C6423B87-6F69-49DE-B2A5-48142F98B5C0}" name="190" dataDxfId="14"/>
    <tableColumn id="3" xr3:uid="{EB4B66CE-B377-4159-9956-36417AE5A833}" name="Coluna1" dataDxfId="1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93A989-F000-4349-8DDC-F095BD2A278F}" name="DE_PARA_N" displayName="DE_PARA_N" ref="J1:K33" tableType="queryTable" totalsRowShown="0">
  <autoFilter ref="J1:K33" xr:uid="{CD93A989-F000-4349-8DDC-F095BD2A278F}"/>
  <tableColumns count="2">
    <tableColumn id="1" xr3:uid="{E2E44310-E4C8-46E2-B5AB-D49C859C449E}" uniqueName="1" name="190" queryTableFieldId="1" dataDxfId="12"/>
    <tableColumn id="2" xr3:uid="{8048BC25-2326-4624-82F1-F81E7865AE65}" uniqueName="2" name="246" queryTableFieldId="2" dataDxfId="11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96084D-4129-44A9-ABFE-5E61E7A6529D}" name="Tabela5" displayName="Tabela5" ref="E1:H27" totalsRowShown="0" dataDxfId="10">
  <autoFilter ref="E1:H27" xr:uid="{A796084D-4129-44A9-ABFE-5E61E7A6529D}"/>
  <tableColumns count="4">
    <tableColumn id="1" xr3:uid="{D6F88879-6963-4419-B66D-3AF6C7C06DFA}" name="246" dataDxfId="9"/>
    <tableColumn id="2" xr3:uid="{35E5EA7D-89D6-4B22-B246-987DF4AEA252}" name="190" dataDxfId="8"/>
    <tableColumn id="3" xr3:uid="{7030F3E6-A9D9-4F29-9BC0-CF789579080F}" name="Coluna1" dataDxfId="7"/>
    <tableColumn id="4" xr3:uid="{40BC3646-1911-4E6B-BA48-3133B7A78E93}" name="Coluna12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995CB-E562-4357-8C65-3E0029A0676D}" name="DE_PARA_B" displayName="DE_PARA_B" ref="M1:N30" tableType="queryTable" totalsRowShown="0">
  <autoFilter ref="M1:N30" xr:uid="{05B995CB-E562-4357-8C65-3E0029A0676D}"/>
  <tableColumns count="2">
    <tableColumn id="1" xr3:uid="{D29DADF5-9EDF-49E8-BD43-9EC323256FEB}" uniqueName="1" name="190" queryTableFieldId="1" dataDxfId="5"/>
    <tableColumn id="2" xr3:uid="{9C5C96CF-2AA4-4B02-85C1-57CAEBB0D1C3}" uniqueName="2" name="246" queryTableFieldId="2" dataDxfId="4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  <pageSetUpPr fitToPage="1"/>
  </sheetPr>
  <dimension ref="A1:X1048504"/>
  <sheetViews>
    <sheetView showGridLines="0" zoomScale="80" zoomScaleNormal="80" workbookViewId="0">
      <pane xSplit="4" ySplit="1" topLeftCell="E2" activePane="bottomRight" state="frozen"/>
      <selection pane="topRight"/>
      <selection pane="bottomLeft"/>
      <selection pane="bottomRight" activeCell="T32" sqref="T32"/>
    </sheetView>
  </sheetViews>
  <sheetFormatPr defaultColWidth="9.1796875" defaultRowHeight="14.5" x14ac:dyDescent="0.35"/>
  <cols>
    <col min="1" max="1" width="0" style="81" hidden="1" customWidth="1"/>
    <col min="2" max="2" width="9.1796875" style="79"/>
    <col min="3" max="3" width="18.453125" style="80" customWidth="1"/>
    <col min="4" max="4" width="13.81640625" style="81" customWidth="1"/>
    <col min="5" max="5" width="51.1796875" style="90" customWidth="1"/>
    <col min="6" max="6" width="37.1796875" style="91" customWidth="1"/>
    <col min="7" max="7" width="14.81640625" style="81" customWidth="1"/>
    <col min="8" max="8" width="16" style="81" bestFit="1" customWidth="1"/>
    <col min="9" max="9" width="18.1796875" style="81" customWidth="1"/>
    <col min="10" max="10" width="19.453125" style="81" customWidth="1"/>
    <col min="11" max="12" width="16.36328125" style="81" customWidth="1"/>
    <col min="13" max="16" width="16" style="81" customWidth="1"/>
    <col min="17" max="17" width="13.81640625" customWidth="1"/>
    <col min="18" max="18" width="16.453125" style="81" customWidth="1"/>
    <col min="19" max="19" width="34.1796875" customWidth="1"/>
    <col min="20" max="20" width="66.6328125" style="81" bestFit="1" customWidth="1"/>
    <col min="21" max="21" width="9.1796875" style="81"/>
    <col min="22" max="22" width="12.36328125" style="81" bestFit="1" customWidth="1"/>
    <col min="23" max="16384" width="9.1796875" style="81"/>
  </cols>
  <sheetData>
    <row r="1" spans="1:24" s="78" customFormat="1" ht="73" thickBot="1" x14ac:dyDescent="0.4">
      <c r="A1" s="67" t="s">
        <v>0</v>
      </c>
      <c r="B1" s="70" t="s">
        <v>1</v>
      </c>
      <c r="C1" s="71" t="s">
        <v>2</v>
      </c>
      <c r="D1" s="72" t="s">
        <v>3</v>
      </c>
      <c r="E1" s="68" t="s">
        <v>4</v>
      </c>
      <c r="F1" s="68" t="s">
        <v>5</v>
      </c>
      <c r="G1" s="71" t="s">
        <v>6</v>
      </c>
      <c r="H1" s="72" t="s">
        <v>7</v>
      </c>
      <c r="I1" s="72" t="s">
        <v>8</v>
      </c>
      <c r="J1" s="71" t="s">
        <v>9</v>
      </c>
      <c r="K1" s="73" t="s">
        <v>10</v>
      </c>
      <c r="L1" s="74" t="s">
        <v>11</v>
      </c>
      <c r="M1" s="73" t="s">
        <v>12</v>
      </c>
      <c r="N1" s="74" t="s">
        <v>13</v>
      </c>
      <c r="O1" s="71" t="s">
        <v>187</v>
      </c>
      <c r="P1" s="75" t="s">
        <v>14</v>
      </c>
      <c r="Q1" s="76" t="s">
        <v>15</v>
      </c>
      <c r="R1" s="76" t="s">
        <v>16</v>
      </c>
      <c r="S1" s="77" t="s">
        <v>17</v>
      </c>
    </row>
    <row r="2" spans="1:24" s="95" customFormat="1" ht="81" customHeight="1" thickBot="1" x14ac:dyDescent="0.4">
      <c r="A2" s="92"/>
      <c r="B2" s="92">
        <v>2021</v>
      </c>
      <c r="C2" s="92" t="s">
        <v>21</v>
      </c>
      <c r="D2" s="98" t="s">
        <v>19</v>
      </c>
      <c r="E2" s="93" t="s">
        <v>216</v>
      </c>
      <c r="F2" s="93" t="s">
        <v>217</v>
      </c>
      <c r="G2" s="102">
        <v>0.15</v>
      </c>
      <c r="H2" s="92" t="s">
        <v>97</v>
      </c>
      <c r="I2" s="92" t="s">
        <v>104</v>
      </c>
      <c r="J2" s="98" t="s">
        <v>218</v>
      </c>
      <c r="K2" s="99">
        <v>0</v>
      </c>
      <c r="L2" s="99">
        <v>5000000</v>
      </c>
      <c r="M2" s="99">
        <v>0</v>
      </c>
      <c r="N2" s="99">
        <v>0</v>
      </c>
      <c r="O2" s="99" t="s">
        <v>223</v>
      </c>
      <c r="P2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5000000</v>
      </c>
      <c r="Q2" s="99">
        <v>0</v>
      </c>
      <c r="R2" s="99">
        <v>0</v>
      </c>
      <c r="S2" s="93" t="s">
        <v>297</v>
      </c>
      <c r="T2" s="108"/>
    </row>
    <row r="3" spans="1:24" s="95" customFormat="1" ht="143.5" thickBot="1" x14ac:dyDescent="0.4">
      <c r="A3" s="92"/>
      <c r="B3" s="92">
        <v>2021</v>
      </c>
      <c r="C3" s="92" t="s">
        <v>21</v>
      </c>
      <c r="D3" s="98" t="s">
        <v>19</v>
      </c>
      <c r="E3" s="98" t="s">
        <v>219</v>
      </c>
      <c r="F3" s="98" t="s">
        <v>220</v>
      </c>
      <c r="G3" s="102">
        <v>0</v>
      </c>
      <c r="H3" s="98" t="s">
        <v>221</v>
      </c>
      <c r="I3" s="92" t="s">
        <v>41</v>
      </c>
      <c r="J3" s="98" t="s">
        <v>222</v>
      </c>
      <c r="K3" s="99">
        <v>0</v>
      </c>
      <c r="L3" s="99">
        <v>0</v>
      </c>
      <c r="M3" s="99">
        <v>0</v>
      </c>
      <c r="N3" s="99">
        <v>800000</v>
      </c>
      <c r="O3" s="99" t="s">
        <v>223</v>
      </c>
      <c r="P3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800000</v>
      </c>
      <c r="Q3" s="99">
        <v>0</v>
      </c>
      <c r="R3" s="99">
        <v>0</v>
      </c>
      <c r="S3" s="93" t="s">
        <v>301</v>
      </c>
    </row>
    <row r="4" spans="1:24" s="95" customFormat="1" ht="234.5" thickBot="1" x14ac:dyDescent="0.4">
      <c r="A4" s="92"/>
      <c r="B4" s="92">
        <v>2021</v>
      </c>
      <c r="C4" s="92" t="s">
        <v>21</v>
      </c>
      <c r="D4" s="98" t="s">
        <v>19</v>
      </c>
      <c r="E4" s="98" t="s">
        <v>224</v>
      </c>
      <c r="F4" s="98" t="s">
        <v>252</v>
      </c>
      <c r="G4" s="102">
        <v>1</v>
      </c>
      <c r="H4" s="98" t="s">
        <v>221</v>
      </c>
      <c r="I4" s="98" t="s">
        <v>41</v>
      </c>
      <c r="J4" s="98" t="s">
        <v>281</v>
      </c>
      <c r="K4" s="99">
        <v>0</v>
      </c>
      <c r="L4" s="99">
        <v>0</v>
      </c>
      <c r="M4" s="99">
        <v>0</v>
      </c>
      <c r="N4" s="99">
        <v>2000000</v>
      </c>
      <c r="O4" s="99" t="s">
        <v>223</v>
      </c>
      <c r="P4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2000000</v>
      </c>
      <c r="Q4" s="99">
        <v>0</v>
      </c>
      <c r="R4" s="99">
        <v>0</v>
      </c>
      <c r="S4" s="93" t="s">
        <v>304</v>
      </c>
    </row>
    <row r="5" spans="1:24" s="95" customFormat="1" ht="169.5" thickBot="1" x14ac:dyDescent="0.4">
      <c r="A5" s="92"/>
      <c r="B5" s="92">
        <v>2021</v>
      </c>
      <c r="C5" s="92" t="s">
        <v>21</v>
      </c>
      <c r="D5" s="98" t="s">
        <v>19</v>
      </c>
      <c r="E5" s="98" t="s">
        <v>225</v>
      </c>
      <c r="F5" s="98" t="s">
        <v>253</v>
      </c>
      <c r="G5" s="102">
        <v>1</v>
      </c>
      <c r="H5" s="98" t="s">
        <v>221</v>
      </c>
      <c r="I5" s="98" t="s">
        <v>41</v>
      </c>
      <c r="J5" s="98" t="s">
        <v>281</v>
      </c>
      <c r="K5" s="99">
        <v>0</v>
      </c>
      <c r="L5" s="99">
        <v>0</v>
      </c>
      <c r="M5" s="99">
        <v>0</v>
      </c>
      <c r="N5" s="99">
        <v>2000000</v>
      </c>
      <c r="O5" s="99" t="s">
        <v>223</v>
      </c>
      <c r="P5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2000000</v>
      </c>
      <c r="Q5" s="99">
        <v>0</v>
      </c>
      <c r="R5" s="99">
        <v>0</v>
      </c>
      <c r="S5" s="93" t="s">
        <v>305</v>
      </c>
    </row>
    <row r="6" spans="1:24" s="95" customFormat="1" ht="52.5" thickBot="1" x14ac:dyDescent="0.4">
      <c r="A6" s="92"/>
      <c r="B6" s="92">
        <v>2021</v>
      </c>
      <c r="C6" s="92" t="s">
        <v>21</v>
      </c>
      <c r="D6" s="98" t="s">
        <v>19</v>
      </c>
      <c r="E6" s="98" t="s">
        <v>226</v>
      </c>
      <c r="F6" s="98" t="s">
        <v>254</v>
      </c>
      <c r="G6" s="94">
        <v>0.1</v>
      </c>
      <c r="H6" s="98" t="s">
        <v>22</v>
      </c>
      <c r="I6" s="98" t="s">
        <v>280</v>
      </c>
      <c r="J6" s="98" t="s">
        <v>282</v>
      </c>
      <c r="K6" s="99">
        <v>0</v>
      </c>
      <c r="L6" s="99">
        <v>1000000</v>
      </c>
      <c r="M6" s="99">
        <v>0</v>
      </c>
      <c r="N6" s="99">
        <v>0</v>
      </c>
      <c r="O6" s="99" t="s">
        <v>223</v>
      </c>
      <c r="P6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1000000</v>
      </c>
      <c r="Q6" s="99">
        <f>924811.32</f>
        <v>924811.32</v>
      </c>
      <c r="R6" s="99">
        <f>121261.99+7763.42</f>
        <v>129025.41</v>
      </c>
      <c r="S6" s="93" t="s">
        <v>299</v>
      </c>
    </row>
    <row r="7" spans="1:24" s="95" customFormat="1" ht="39.5" thickBot="1" x14ac:dyDescent="0.4">
      <c r="A7" s="92"/>
      <c r="B7" s="92">
        <v>2021</v>
      </c>
      <c r="C7" s="92" t="s">
        <v>21</v>
      </c>
      <c r="D7" s="98" t="s">
        <v>19</v>
      </c>
      <c r="E7" s="98" t="s">
        <v>227</v>
      </c>
      <c r="F7" s="98" t="s">
        <v>255</v>
      </c>
      <c r="G7" s="102"/>
      <c r="H7" s="98" t="s">
        <v>97</v>
      </c>
      <c r="I7" s="98" t="s">
        <v>104</v>
      </c>
      <c r="J7" s="98" t="s">
        <v>218</v>
      </c>
      <c r="K7" s="99">
        <v>0</v>
      </c>
      <c r="L7" s="99">
        <v>0</v>
      </c>
      <c r="M7" s="99">
        <v>0</v>
      </c>
      <c r="N7" s="99">
        <v>2500000</v>
      </c>
      <c r="O7" s="99" t="s">
        <v>223</v>
      </c>
      <c r="P7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2500000</v>
      </c>
      <c r="Q7" s="92" t="s">
        <v>298</v>
      </c>
      <c r="R7" s="92" t="s">
        <v>298</v>
      </c>
      <c r="S7" s="92" t="s">
        <v>298</v>
      </c>
    </row>
    <row r="8" spans="1:24" s="95" customFormat="1" ht="78.5" thickBot="1" x14ac:dyDescent="0.4">
      <c r="A8" s="92"/>
      <c r="B8" s="92">
        <v>2021</v>
      </c>
      <c r="C8" s="92" t="s">
        <v>24</v>
      </c>
      <c r="D8" s="98" t="s">
        <v>19</v>
      </c>
      <c r="E8" s="98" t="s">
        <v>228</v>
      </c>
      <c r="F8" s="98" t="s">
        <v>256</v>
      </c>
      <c r="G8" s="94">
        <v>0.15</v>
      </c>
      <c r="H8" s="98" t="s">
        <v>221</v>
      </c>
      <c r="I8" s="98" t="s">
        <v>41</v>
      </c>
      <c r="J8" s="98" t="s">
        <v>222</v>
      </c>
      <c r="K8" s="99">
        <v>1000000</v>
      </c>
      <c r="L8" s="99">
        <v>0</v>
      </c>
      <c r="M8" s="99">
        <v>0</v>
      </c>
      <c r="N8" s="99">
        <v>0</v>
      </c>
      <c r="O8" s="99" t="s">
        <v>223</v>
      </c>
      <c r="P8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1000000</v>
      </c>
      <c r="Q8" s="99">
        <f>2643000</f>
        <v>2643000</v>
      </c>
      <c r="R8" s="99">
        <f>12612</f>
        <v>12612</v>
      </c>
      <c r="S8" s="93" t="s">
        <v>300</v>
      </c>
      <c r="T8" s="109"/>
    </row>
    <row r="9" spans="1:24" s="95" customFormat="1" ht="39.5" thickBot="1" x14ac:dyDescent="0.4">
      <c r="A9" s="92"/>
      <c r="B9" s="92">
        <v>2021</v>
      </c>
      <c r="C9" s="92" t="s">
        <v>24</v>
      </c>
      <c r="D9" s="98" t="s">
        <v>19</v>
      </c>
      <c r="E9" s="98" t="s">
        <v>229</v>
      </c>
      <c r="F9" s="98" t="s">
        <v>257</v>
      </c>
      <c r="G9" s="94"/>
      <c r="H9" s="98" t="s">
        <v>221</v>
      </c>
      <c r="I9" s="98" t="s">
        <v>41</v>
      </c>
      <c r="J9" s="98" t="s">
        <v>283</v>
      </c>
      <c r="K9" s="99">
        <v>0</v>
      </c>
      <c r="L9" s="99">
        <v>0</v>
      </c>
      <c r="M9" s="99">
        <v>0</v>
      </c>
      <c r="N9" s="99">
        <v>1500000</v>
      </c>
      <c r="O9" s="99" t="s">
        <v>223</v>
      </c>
      <c r="P9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1500000</v>
      </c>
      <c r="Q9" s="92" t="s">
        <v>298</v>
      </c>
      <c r="R9" s="92" t="s">
        <v>298</v>
      </c>
      <c r="S9" s="93" t="s">
        <v>306</v>
      </c>
      <c r="T9" s="109"/>
    </row>
    <row r="10" spans="1:24" s="95" customFormat="1" ht="183.5" customHeight="1" thickBot="1" x14ac:dyDescent="0.4">
      <c r="A10" s="92"/>
      <c r="B10" s="92">
        <v>2021</v>
      </c>
      <c r="C10" s="92" t="s">
        <v>24</v>
      </c>
      <c r="D10" s="98" t="s">
        <v>19</v>
      </c>
      <c r="E10" s="98" t="s">
        <v>230</v>
      </c>
      <c r="F10" s="98" t="s">
        <v>258</v>
      </c>
      <c r="G10" s="102">
        <v>0</v>
      </c>
      <c r="H10" s="98" t="s">
        <v>97</v>
      </c>
      <c r="I10" s="98" t="s">
        <v>307</v>
      </c>
      <c r="J10" s="98" t="s">
        <v>284</v>
      </c>
      <c r="K10" s="99">
        <v>0</v>
      </c>
      <c r="L10" s="99">
        <v>0</v>
      </c>
      <c r="M10" s="99">
        <v>0</v>
      </c>
      <c r="N10" s="99">
        <v>600000</v>
      </c>
      <c r="O10" s="99" t="s">
        <v>223</v>
      </c>
      <c r="P10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600000</v>
      </c>
      <c r="Q10" s="99">
        <v>0</v>
      </c>
      <c r="R10" s="99">
        <v>0</v>
      </c>
      <c r="S10" s="93" t="s">
        <v>308</v>
      </c>
      <c r="T10" s="109"/>
    </row>
    <row r="11" spans="1:24" s="95" customFormat="1" ht="65.5" thickBot="1" x14ac:dyDescent="0.4">
      <c r="A11" s="92"/>
      <c r="B11" s="92">
        <v>2021</v>
      </c>
      <c r="C11" s="92" t="s">
        <v>61</v>
      </c>
      <c r="D11" s="98" t="s">
        <v>19</v>
      </c>
      <c r="E11" s="98" t="s">
        <v>231</v>
      </c>
      <c r="F11" s="98" t="s">
        <v>259</v>
      </c>
      <c r="G11" s="94">
        <v>0.1</v>
      </c>
      <c r="H11" s="98" t="s">
        <v>221</v>
      </c>
      <c r="I11" s="98" t="s">
        <v>41</v>
      </c>
      <c r="J11" s="98" t="s">
        <v>222</v>
      </c>
      <c r="K11" s="99">
        <v>1500000</v>
      </c>
      <c r="L11" s="99">
        <v>0</v>
      </c>
      <c r="M11" s="99">
        <v>0</v>
      </c>
      <c r="N11" s="99">
        <v>0</v>
      </c>
      <c r="O11" s="99" t="s">
        <v>223</v>
      </c>
      <c r="P11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1500000</v>
      </c>
      <c r="Q11" s="99">
        <f>1582559</f>
        <v>1582559</v>
      </c>
      <c r="R11" s="99">
        <v>0</v>
      </c>
      <c r="S11" s="93" t="s">
        <v>309</v>
      </c>
    </row>
    <row r="12" spans="1:24" s="95" customFormat="1" ht="52.5" thickBot="1" x14ac:dyDescent="0.4">
      <c r="A12" s="92"/>
      <c r="B12" s="92">
        <v>2021</v>
      </c>
      <c r="C12" s="92" t="s">
        <v>39</v>
      </c>
      <c r="D12" s="98" t="s">
        <v>19</v>
      </c>
      <c r="E12" s="98" t="s">
        <v>232</v>
      </c>
      <c r="F12" s="98" t="s">
        <v>260</v>
      </c>
      <c r="G12" s="94">
        <v>0</v>
      </c>
      <c r="H12" s="98" t="s">
        <v>221</v>
      </c>
      <c r="I12" s="98" t="s">
        <v>41</v>
      </c>
      <c r="J12" s="98" t="s">
        <v>281</v>
      </c>
      <c r="K12" s="99">
        <v>1500000</v>
      </c>
      <c r="L12" s="99">
        <v>0</v>
      </c>
      <c r="M12" s="99">
        <v>0</v>
      </c>
      <c r="N12" s="99">
        <v>0</v>
      </c>
      <c r="O12" s="99" t="s">
        <v>223</v>
      </c>
      <c r="P12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1500000</v>
      </c>
      <c r="Q12" s="99">
        <v>0</v>
      </c>
      <c r="R12" s="99">
        <v>0</v>
      </c>
      <c r="S12" s="93" t="s">
        <v>293</v>
      </c>
    </row>
    <row r="13" spans="1:24" s="95" customFormat="1" ht="52.5" thickBot="1" x14ac:dyDescent="0.4">
      <c r="A13" s="92"/>
      <c r="B13" s="92">
        <v>2021</v>
      </c>
      <c r="C13" s="92" t="s">
        <v>28</v>
      </c>
      <c r="D13" s="98" t="s">
        <v>19</v>
      </c>
      <c r="E13" s="98" t="s">
        <v>233</v>
      </c>
      <c r="F13" s="98" t="s">
        <v>261</v>
      </c>
      <c r="G13" s="102">
        <v>0</v>
      </c>
      <c r="H13" s="98" t="s">
        <v>221</v>
      </c>
      <c r="I13" s="98" t="s">
        <v>41</v>
      </c>
      <c r="J13" s="98" t="s">
        <v>281</v>
      </c>
      <c r="K13" s="99">
        <v>0</v>
      </c>
      <c r="L13" s="99">
        <v>0</v>
      </c>
      <c r="M13" s="99">
        <v>0</v>
      </c>
      <c r="N13" s="99">
        <v>1500000</v>
      </c>
      <c r="O13" s="99" t="s">
        <v>223</v>
      </c>
      <c r="P13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1500000</v>
      </c>
      <c r="Q13" s="99">
        <v>0</v>
      </c>
      <c r="R13" s="99">
        <v>0</v>
      </c>
      <c r="S13" s="93" t="s">
        <v>310</v>
      </c>
    </row>
    <row r="14" spans="1:24" s="95" customFormat="1" ht="305" thickBot="1" x14ac:dyDescent="0.4">
      <c r="A14" s="92"/>
      <c r="B14" s="92">
        <v>2021</v>
      </c>
      <c r="C14" s="92" t="s">
        <v>29</v>
      </c>
      <c r="D14" s="98" t="s">
        <v>30</v>
      </c>
      <c r="E14" s="98" t="s">
        <v>234</v>
      </c>
      <c r="F14" s="98" t="s">
        <v>262</v>
      </c>
      <c r="G14" s="102">
        <v>0.42</v>
      </c>
      <c r="H14" s="98" t="s">
        <v>221</v>
      </c>
      <c r="I14" s="98" t="s">
        <v>22</v>
      </c>
      <c r="J14" s="98" t="s">
        <v>285</v>
      </c>
      <c r="K14" s="99">
        <v>9000000</v>
      </c>
      <c r="L14" s="99">
        <v>0</v>
      </c>
      <c r="M14" s="99">
        <v>0</v>
      </c>
      <c r="N14" s="99">
        <v>150000000</v>
      </c>
      <c r="O14" s="99" t="s">
        <v>223</v>
      </c>
      <c r="P14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159000000</v>
      </c>
      <c r="Q14" s="99">
        <f>911450.3</f>
        <v>911450.3</v>
      </c>
      <c r="R14" s="99">
        <f>1040000000+44751195.74+3192394.25+950278.2</f>
        <v>1088893868.1900001</v>
      </c>
      <c r="S14" s="112" t="s">
        <v>311</v>
      </c>
    </row>
    <row r="15" spans="1:24" s="97" customFormat="1" ht="65.5" thickBot="1" x14ac:dyDescent="0.4">
      <c r="A15" s="96"/>
      <c r="B15" s="92">
        <v>2021</v>
      </c>
      <c r="C15" s="92" t="s">
        <v>29</v>
      </c>
      <c r="D15" s="98" t="s">
        <v>30</v>
      </c>
      <c r="E15" s="98" t="s">
        <v>235</v>
      </c>
      <c r="F15" s="98" t="s">
        <v>263</v>
      </c>
      <c r="G15" s="94">
        <v>0</v>
      </c>
      <c r="H15" s="98" t="s">
        <v>221</v>
      </c>
      <c r="I15" s="98" t="s">
        <v>41</v>
      </c>
      <c r="J15" s="98" t="s">
        <v>222</v>
      </c>
      <c r="K15" s="99">
        <v>3000000</v>
      </c>
      <c r="L15" s="99">
        <v>0</v>
      </c>
      <c r="M15" s="99">
        <v>0</v>
      </c>
      <c r="N15" s="99">
        <v>0</v>
      </c>
      <c r="O15" s="99" t="s">
        <v>223</v>
      </c>
      <c r="P15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3000000</v>
      </c>
      <c r="Q15" s="99">
        <v>0</v>
      </c>
      <c r="R15" s="99">
        <v>0</v>
      </c>
      <c r="S15" s="93" t="s">
        <v>294</v>
      </c>
    </row>
    <row r="16" spans="1:24" s="97" customFormat="1" ht="173" customHeight="1" thickBot="1" x14ac:dyDescent="0.4">
      <c r="A16" s="96"/>
      <c r="B16" s="92">
        <v>2021</v>
      </c>
      <c r="C16" s="92" t="s">
        <v>29</v>
      </c>
      <c r="D16" s="98" t="s">
        <v>30</v>
      </c>
      <c r="E16" s="98" t="s">
        <v>236</v>
      </c>
      <c r="F16" s="98" t="s">
        <v>264</v>
      </c>
      <c r="G16" s="102">
        <v>1</v>
      </c>
      <c r="H16" s="98" t="s">
        <v>221</v>
      </c>
      <c r="I16" s="113" t="s">
        <v>41</v>
      </c>
      <c r="J16" s="98" t="s">
        <v>222</v>
      </c>
      <c r="K16" s="99">
        <v>0</v>
      </c>
      <c r="L16" s="99">
        <v>0</v>
      </c>
      <c r="M16" s="99">
        <v>0</v>
      </c>
      <c r="N16" s="99">
        <v>875000000</v>
      </c>
      <c r="O16" s="99" t="s">
        <v>223</v>
      </c>
      <c r="P16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875000000</v>
      </c>
      <c r="Q16" s="99">
        <v>0</v>
      </c>
      <c r="R16" s="99">
        <v>213743793</v>
      </c>
      <c r="S16" s="93" t="s">
        <v>312</v>
      </c>
      <c r="T16" s="110"/>
      <c r="U16" s="111"/>
      <c r="V16" s="110"/>
      <c r="W16" s="111"/>
      <c r="X16" s="111"/>
    </row>
    <row r="17" spans="1:24" s="97" customFormat="1" ht="65.5" thickBot="1" x14ac:dyDescent="0.4">
      <c r="A17" s="96"/>
      <c r="B17" s="92">
        <v>2021</v>
      </c>
      <c r="C17" s="92" t="s">
        <v>29</v>
      </c>
      <c r="D17" s="98" t="s">
        <v>30</v>
      </c>
      <c r="E17" s="98" t="s">
        <v>237</v>
      </c>
      <c r="F17" s="98" t="s">
        <v>265</v>
      </c>
      <c r="G17" s="94">
        <v>0</v>
      </c>
      <c r="H17" s="98" t="s">
        <v>221</v>
      </c>
      <c r="I17" s="113" t="s">
        <v>41</v>
      </c>
      <c r="J17" s="98" t="s">
        <v>222</v>
      </c>
      <c r="K17" s="99">
        <v>1000000</v>
      </c>
      <c r="L17" s="99">
        <v>0</v>
      </c>
      <c r="M17" s="99">
        <v>0</v>
      </c>
      <c r="N17" s="99">
        <v>0</v>
      </c>
      <c r="O17" s="99" t="s">
        <v>223</v>
      </c>
      <c r="P17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1000000</v>
      </c>
      <c r="Q17" s="99">
        <v>0</v>
      </c>
      <c r="R17" s="99">
        <v>0</v>
      </c>
      <c r="S17" s="93" t="s">
        <v>313</v>
      </c>
      <c r="T17" s="110"/>
      <c r="U17" s="111"/>
      <c r="V17" s="111"/>
      <c r="W17" s="111"/>
      <c r="X17" s="111"/>
    </row>
    <row r="18" spans="1:24" s="97" customFormat="1" ht="65.5" thickBot="1" x14ac:dyDescent="0.4">
      <c r="A18" s="96"/>
      <c r="B18" s="92">
        <v>2021</v>
      </c>
      <c r="C18" s="92" t="s">
        <v>68</v>
      </c>
      <c r="D18" s="98" t="s">
        <v>30</v>
      </c>
      <c r="E18" s="98" t="s">
        <v>238</v>
      </c>
      <c r="F18" s="98" t="s">
        <v>266</v>
      </c>
      <c r="G18" s="114"/>
      <c r="H18" s="98" t="s">
        <v>221</v>
      </c>
      <c r="I18" s="98" t="s">
        <v>22</v>
      </c>
      <c r="J18" s="98" t="s">
        <v>286</v>
      </c>
      <c r="K18" s="99">
        <v>0</v>
      </c>
      <c r="L18" s="99">
        <v>0</v>
      </c>
      <c r="M18" s="99">
        <v>0</v>
      </c>
      <c r="N18" s="99">
        <v>7680000</v>
      </c>
      <c r="O18" s="99" t="s">
        <v>223</v>
      </c>
      <c r="P18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7680000</v>
      </c>
      <c r="Q18" s="115"/>
      <c r="R18" s="115"/>
      <c r="S18" s="93" t="s">
        <v>314</v>
      </c>
    </row>
    <row r="19" spans="1:24" s="97" customFormat="1" ht="65.5" thickBot="1" x14ac:dyDescent="0.4">
      <c r="A19" s="96"/>
      <c r="B19" s="92">
        <v>2021</v>
      </c>
      <c r="C19" s="92" t="s">
        <v>68</v>
      </c>
      <c r="D19" s="98" t="s">
        <v>30</v>
      </c>
      <c r="E19" s="98" t="s">
        <v>239</v>
      </c>
      <c r="F19" s="98" t="s">
        <v>267</v>
      </c>
      <c r="G19" s="114"/>
      <c r="H19" s="98" t="s">
        <v>221</v>
      </c>
      <c r="I19" s="98" t="s">
        <v>22</v>
      </c>
      <c r="J19" s="98" t="s">
        <v>287</v>
      </c>
      <c r="K19" s="99">
        <v>0</v>
      </c>
      <c r="L19" s="99">
        <v>0</v>
      </c>
      <c r="M19" s="99">
        <v>0</v>
      </c>
      <c r="N19" s="103">
        <v>3840000</v>
      </c>
      <c r="O19" s="99" t="s">
        <v>223</v>
      </c>
      <c r="P19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3840000</v>
      </c>
      <c r="Q19" s="99"/>
      <c r="R19" s="99"/>
      <c r="S19" s="93" t="s">
        <v>314</v>
      </c>
    </row>
    <row r="20" spans="1:24" s="97" customFormat="1" ht="65.5" thickBot="1" x14ac:dyDescent="0.4">
      <c r="A20" s="96"/>
      <c r="B20" s="92">
        <v>2021</v>
      </c>
      <c r="C20" s="92" t="s">
        <v>68</v>
      </c>
      <c r="D20" s="98" t="s">
        <v>30</v>
      </c>
      <c r="E20" s="98" t="s">
        <v>240</v>
      </c>
      <c r="F20" s="98" t="s">
        <v>268</v>
      </c>
      <c r="G20" s="102">
        <v>0.1</v>
      </c>
      <c r="H20" s="98" t="s">
        <v>221</v>
      </c>
      <c r="I20" s="98" t="s">
        <v>22</v>
      </c>
      <c r="J20" s="98" t="s">
        <v>288</v>
      </c>
      <c r="K20" s="99">
        <v>3000000</v>
      </c>
      <c r="L20" s="99">
        <v>0</v>
      </c>
      <c r="M20" s="99">
        <v>0</v>
      </c>
      <c r="N20" s="99">
        <v>0</v>
      </c>
      <c r="O20" s="99" t="s">
        <v>223</v>
      </c>
      <c r="P20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3000000</v>
      </c>
      <c r="Q20" s="99">
        <v>501345.71</v>
      </c>
      <c r="R20" s="99">
        <v>0</v>
      </c>
      <c r="S20" s="93" t="s">
        <v>302</v>
      </c>
    </row>
    <row r="21" spans="1:24" s="97" customFormat="1" ht="65.5" thickBot="1" x14ac:dyDescent="0.4">
      <c r="A21" s="96"/>
      <c r="B21" s="92">
        <v>2021</v>
      </c>
      <c r="C21" s="92" t="s">
        <v>68</v>
      </c>
      <c r="D21" s="98" t="s">
        <v>30</v>
      </c>
      <c r="E21" s="98" t="s">
        <v>241</v>
      </c>
      <c r="F21" s="98" t="s">
        <v>269</v>
      </c>
      <c r="G21" s="114"/>
      <c r="H21" s="98" t="s">
        <v>221</v>
      </c>
      <c r="I21" s="98" t="s">
        <v>22</v>
      </c>
      <c r="J21" s="98" t="s">
        <v>288</v>
      </c>
      <c r="K21" s="99">
        <v>0</v>
      </c>
      <c r="L21" s="99">
        <v>0</v>
      </c>
      <c r="M21" s="99">
        <v>0</v>
      </c>
      <c r="N21" s="103">
        <v>1800000</v>
      </c>
      <c r="O21" s="99" t="s">
        <v>223</v>
      </c>
      <c r="P21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1800000</v>
      </c>
      <c r="Q21" s="115"/>
      <c r="R21" s="115"/>
      <c r="S21" s="93" t="s">
        <v>314</v>
      </c>
    </row>
    <row r="22" spans="1:24" s="97" customFormat="1" ht="65.5" thickBot="1" x14ac:dyDescent="0.4">
      <c r="A22" s="96"/>
      <c r="B22" s="92">
        <v>2021</v>
      </c>
      <c r="C22" s="92" t="s">
        <v>72</v>
      </c>
      <c r="D22" s="98" t="s">
        <v>30</v>
      </c>
      <c r="E22" s="98" t="s">
        <v>242</v>
      </c>
      <c r="F22" s="98" t="s">
        <v>270</v>
      </c>
      <c r="G22" s="94">
        <v>0.1</v>
      </c>
      <c r="H22" s="98" t="s">
        <v>221</v>
      </c>
      <c r="I22" s="98" t="s">
        <v>41</v>
      </c>
      <c r="J22" s="98" t="s">
        <v>222</v>
      </c>
      <c r="K22" s="99">
        <v>1500000</v>
      </c>
      <c r="L22" s="99">
        <v>0</v>
      </c>
      <c r="M22" s="99">
        <v>0</v>
      </c>
      <c r="N22" s="103">
        <v>0</v>
      </c>
      <c r="O22" s="99" t="s">
        <v>223</v>
      </c>
      <c r="P22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1500000</v>
      </c>
      <c r="Q22" s="99">
        <v>1079082.1599999999</v>
      </c>
      <c r="R22" s="99">
        <v>0</v>
      </c>
      <c r="S22" s="93" t="s">
        <v>303</v>
      </c>
    </row>
    <row r="23" spans="1:24" s="97" customFormat="1" ht="65.5" thickBot="1" x14ac:dyDescent="0.4">
      <c r="A23" s="96"/>
      <c r="B23" s="92">
        <v>2021</v>
      </c>
      <c r="C23" s="92" t="s">
        <v>31</v>
      </c>
      <c r="D23" s="98" t="s">
        <v>30</v>
      </c>
      <c r="E23" s="98" t="s">
        <v>243</v>
      </c>
      <c r="F23" s="98" t="s">
        <v>271</v>
      </c>
      <c r="G23" s="94">
        <v>0.1</v>
      </c>
      <c r="H23" s="98" t="s">
        <v>221</v>
      </c>
      <c r="I23" s="98" t="s">
        <v>307</v>
      </c>
      <c r="J23" s="98" t="s">
        <v>284</v>
      </c>
      <c r="K23" s="99">
        <v>2000000</v>
      </c>
      <c r="L23" s="99">
        <v>0</v>
      </c>
      <c r="M23" s="99">
        <v>0</v>
      </c>
      <c r="N23" s="103">
        <v>0</v>
      </c>
      <c r="O23" s="99" t="s">
        <v>223</v>
      </c>
      <c r="P23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2000000</v>
      </c>
      <c r="Q23" s="99">
        <v>0</v>
      </c>
      <c r="R23" s="99">
        <v>0</v>
      </c>
      <c r="S23" s="93" t="s">
        <v>315</v>
      </c>
    </row>
    <row r="24" spans="1:24" s="97" customFormat="1" ht="52.5" thickBot="1" x14ac:dyDescent="0.4">
      <c r="A24" s="96"/>
      <c r="B24" s="92">
        <v>2021</v>
      </c>
      <c r="C24" s="92" t="s">
        <v>31</v>
      </c>
      <c r="D24" s="98" t="s">
        <v>30</v>
      </c>
      <c r="E24" s="98" t="s">
        <v>244</v>
      </c>
      <c r="F24" s="98" t="s">
        <v>272</v>
      </c>
      <c r="G24" s="94">
        <v>0</v>
      </c>
      <c r="H24" s="98" t="s">
        <v>221</v>
      </c>
      <c r="I24" s="98" t="s">
        <v>41</v>
      </c>
      <c r="J24" s="98" t="s">
        <v>281</v>
      </c>
      <c r="K24" s="99">
        <v>1250000</v>
      </c>
      <c r="L24" s="99">
        <v>0</v>
      </c>
      <c r="M24" s="99">
        <v>0</v>
      </c>
      <c r="N24" s="103">
        <v>0</v>
      </c>
      <c r="O24" s="99" t="s">
        <v>223</v>
      </c>
      <c r="P24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1250000</v>
      </c>
      <c r="Q24" s="107">
        <v>0</v>
      </c>
      <c r="R24" s="107">
        <v>0</v>
      </c>
      <c r="S24" s="93" t="s">
        <v>296</v>
      </c>
    </row>
    <row r="25" spans="1:24" s="97" customFormat="1" ht="39.5" thickBot="1" x14ac:dyDescent="0.4">
      <c r="A25" s="96"/>
      <c r="B25" s="92">
        <v>2021</v>
      </c>
      <c r="C25" s="92" t="s">
        <v>31</v>
      </c>
      <c r="D25" s="98" t="s">
        <v>30</v>
      </c>
      <c r="E25" s="98" t="s">
        <v>245</v>
      </c>
      <c r="F25" s="98" t="s">
        <v>273</v>
      </c>
      <c r="G25" s="102">
        <v>0</v>
      </c>
      <c r="H25" s="98" t="s">
        <v>221</v>
      </c>
      <c r="I25" s="98" t="s">
        <v>307</v>
      </c>
      <c r="J25" s="98" t="s">
        <v>289</v>
      </c>
      <c r="K25" s="99">
        <v>1000000</v>
      </c>
      <c r="L25" s="99">
        <v>0</v>
      </c>
      <c r="M25" s="99">
        <v>0</v>
      </c>
      <c r="N25" s="103">
        <v>0</v>
      </c>
      <c r="O25" s="99" t="s">
        <v>223</v>
      </c>
      <c r="P25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1000000</v>
      </c>
      <c r="Q25" s="99">
        <v>0</v>
      </c>
      <c r="R25" s="99">
        <v>0</v>
      </c>
      <c r="S25" s="93" t="s">
        <v>296</v>
      </c>
    </row>
    <row r="26" spans="1:24" s="97" customFormat="1" ht="65.5" thickBot="1" x14ac:dyDescent="0.4">
      <c r="A26" s="96"/>
      <c r="B26" s="92">
        <v>2021</v>
      </c>
      <c r="C26" s="92" t="s">
        <v>33</v>
      </c>
      <c r="D26" s="98" t="s">
        <v>30</v>
      </c>
      <c r="E26" s="98" t="s">
        <v>246</v>
      </c>
      <c r="F26" s="98" t="s">
        <v>274</v>
      </c>
      <c r="G26" s="94">
        <v>0.1</v>
      </c>
      <c r="H26" s="98" t="s">
        <v>221</v>
      </c>
      <c r="I26" s="98" t="s">
        <v>41</v>
      </c>
      <c r="J26" s="98" t="s">
        <v>222</v>
      </c>
      <c r="K26" s="99">
        <v>3000000</v>
      </c>
      <c r="L26" s="99">
        <v>0</v>
      </c>
      <c r="M26" s="99">
        <v>0</v>
      </c>
      <c r="N26" s="103">
        <v>0</v>
      </c>
      <c r="O26" s="99" t="s">
        <v>223</v>
      </c>
      <c r="P26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3000000</v>
      </c>
      <c r="Q26" s="99">
        <v>408664.48</v>
      </c>
      <c r="R26" s="99">
        <v>0</v>
      </c>
      <c r="S26" s="93" t="s">
        <v>316</v>
      </c>
    </row>
    <row r="27" spans="1:24" s="97" customFormat="1" ht="91.5" thickBot="1" x14ac:dyDescent="0.4">
      <c r="A27" s="96"/>
      <c r="B27" s="92">
        <v>2021</v>
      </c>
      <c r="C27" s="92" t="s">
        <v>34</v>
      </c>
      <c r="D27" s="98" t="s">
        <v>32</v>
      </c>
      <c r="E27" s="98" t="s">
        <v>247</v>
      </c>
      <c r="F27" s="98" t="s">
        <v>275</v>
      </c>
      <c r="G27" s="102">
        <v>1</v>
      </c>
      <c r="H27" s="98" t="s">
        <v>221</v>
      </c>
      <c r="I27" s="98" t="s">
        <v>320</v>
      </c>
      <c r="J27" s="98" t="s">
        <v>290</v>
      </c>
      <c r="K27" s="99">
        <v>2000000</v>
      </c>
      <c r="L27" s="99">
        <v>0</v>
      </c>
      <c r="M27" s="99">
        <v>0</v>
      </c>
      <c r="N27" s="103">
        <v>500000000</v>
      </c>
      <c r="O27" s="99" t="s">
        <v>223</v>
      </c>
      <c r="P27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502000000</v>
      </c>
      <c r="Q27" s="99">
        <v>0</v>
      </c>
      <c r="R27" s="99">
        <f>722200000+6783891+1002433</f>
        <v>729986324</v>
      </c>
      <c r="S27" s="93" t="s">
        <v>317</v>
      </c>
    </row>
    <row r="28" spans="1:24" s="97" customFormat="1" ht="117.5" thickBot="1" x14ac:dyDescent="0.4">
      <c r="A28" s="96"/>
      <c r="B28" s="92">
        <v>2021</v>
      </c>
      <c r="C28" s="92" t="s">
        <v>80</v>
      </c>
      <c r="D28" s="98" t="s">
        <v>32</v>
      </c>
      <c r="E28" s="98" t="s">
        <v>248</v>
      </c>
      <c r="F28" s="98" t="s">
        <v>276</v>
      </c>
      <c r="G28" s="114"/>
      <c r="H28" s="98" t="s">
        <v>221</v>
      </c>
      <c r="I28" s="98" t="s">
        <v>320</v>
      </c>
      <c r="J28" s="98" t="s">
        <v>291</v>
      </c>
      <c r="K28" s="99">
        <v>0</v>
      </c>
      <c r="L28" s="99">
        <v>0</v>
      </c>
      <c r="M28" s="99">
        <v>0</v>
      </c>
      <c r="N28" s="103">
        <v>130000000</v>
      </c>
      <c r="O28" s="99" t="s">
        <v>223</v>
      </c>
      <c r="P28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130000000</v>
      </c>
      <c r="Q28" s="99">
        <v>0</v>
      </c>
      <c r="R28" s="99">
        <f>136000000+22124423</f>
        <v>158124423</v>
      </c>
      <c r="S28" s="93" t="s">
        <v>318</v>
      </c>
    </row>
    <row r="29" spans="1:24" s="97" customFormat="1" ht="56" customHeight="1" thickBot="1" x14ac:dyDescent="0.4">
      <c r="A29" s="96"/>
      <c r="B29" s="92">
        <v>2021</v>
      </c>
      <c r="C29" s="92" t="s">
        <v>80</v>
      </c>
      <c r="D29" s="98" t="s">
        <v>32</v>
      </c>
      <c r="E29" s="98" t="s">
        <v>249</v>
      </c>
      <c r="F29" s="98" t="s">
        <v>277</v>
      </c>
      <c r="G29" s="114"/>
      <c r="H29" s="98" t="s">
        <v>221</v>
      </c>
      <c r="I29" s="98" t="s">
        <v>319</v>
      </c>
      <c r="J29" s="98" t="s">
        <v>218</v>
      </c>
      <c r="K29" s="99">
        <v>0</v>
      </c>
      <c r="L29" s="99">
        <v>0</v>
      </c>
      <c r="M29" s="99">
        <v>0</v>
      </c>
      <c r="N29" s="103">
        <v>50000000</v>
      </c>
      <c r="O29" s="99" t="s">
        <v>223</v>
      </c>
      <c r="P29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50000000</v>
      </c>
      <c r="Q29" s="99">
        <v>0</v>
      </c>
      <c r="R29" s="99">
        <f>37300000+98400</f>
        <v>37398400</v>
      </c>
      <c r="S29" s="93" t="s">
        <v>321</v>
      </c>
    </row>
    <row r="30" spans="1:24" s="97" customFormat="1" ht="260.5" thickBot="1" x14ac:dyDescent="0.4">
      <c r="A30" s="96"/>
      <c r="B30" s="92">
        <v>2021</v>
      </c>
      <c r="C30" s="92" t="s">
        <v>83</v>
      </c>
      <c r="D30" s="98" t="s">
        <v>30</v>
      </c>
      <c r="E30" s="98" t="s">
        <v>250</v>
      </c>
      <c r="F30" s="98" t="s">
        <v>278</v>
      </c>
      <c r="G30" s="94">
        <v>1</v>
      </c>
      <c r="H30" s="98" t="s">
        <v>221</v>
      </c>
      <c r="I30" s="98" t="s">
        <v>41</v>
      </c>
      <c r="J30" s="98" t="s">
        <v>222</v>
      </c>
      <c r="K30" s="99">
        <v>16100000</v>
      </c>
      <c r="L30" s="99">
        <v>0</v>
      </c>
      <c r="M30" s="99">
        <v>0</v>
      </c>
      <c r="N30" s="103">
        <v>750000000</v>
      </c>
      <c r="O30" s="99" t="s">
        <v>223</v>
      </c>
      <c r="P30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766100000</v>
      </c>
      <c r="Q30" s="99">
        <f>9986941.59+1777518.72+12010820.58+3441723.4+19963809.49+1420901.29</f>
        <v>48601715.07</v>
      </c>
      <c r="R30" s="99">
        <f>1500000+375000+305955+951438+101308.14+13303.93+2837881+395067+501436+6497955+103268</f>
        <v>13582612.07</v>
      </c>
      <c r="S30" s="116" t="s">
        <v>322</v>
      </c>
    </row>
    <row r="31" spans="1:24" s="97" customFormat="1" ht="52.5" thickBot="1" x14ac:dyDescent="0.4">
      <c r="A31" s="96"/>
      <c r="B31" s="92">
        <v>2021</v>
      </c>
      <c r="C31" s="92" t="s">
        <v>35</v>
      </c>
      <c r="D31" s="98" t="s">
        <v>32</v>
      </c>
      <c r="E31" s="98" t="s">
        <v>251</v>
      </c>
      <c r="F31" s="98" t="s">
        <v>279</v>
      </c>
      <c r="G31" s="94">
        <v>0</v>
      </c>
      <c r="H31" s="98" t="s">
        <v>221</v>
      </c>
      <c r="I31" s="98" t="s">
        <v>104</v>
      </c>
      <c r="J31" s="98" t="s">
        <v>218</v>
      </c>
      <c r="K31" s="99">
        <v>700000</v>
      </c>
      <c r="L31" s="99">
        <v>0</v>
      </c>
      <c r="M31" s="99">
        <v>0</v>
      </c>
      <c r="N31" s="103">
        <v>0</v>
      </c>
      <c r="O31" s="99" t="s">
        <v>223</v>
      </c>
      <c r="P31" s="100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700000</v>
      </c>
      <c r="Q31" s="99">
        <v>0</v>
      </c>
      <c r="R31" s="99">
        <v>0</v>
      </c>
      <c r="S31" s="93" t="s">
        <v>295</v>
      </c>
    </row>
    <row r="36" spans="1:1" x14ac:dyDescent="0.35">
      <c r="A36" s="101"/>
    </row>
    <row r="1048504" ht="15" customHeight="1" x14ac:dyDescent="0.35"/>
  </sheetData>
  <sheetProtection formatCells="0" formatColumns="0" formatRows="0" insertHyperlinks="0" sort="0" autoFilter="0" pivotTables="0"/>
  <phoneticPr fontId="6" type="noConversion"/>
  <conditionalFormatting sqref="E2 D1">
    <cfRule type="containsText" dxfId="123" priority="21" operator="containsText" text="PDC 1 e 2">
      <formula>NOT(ISERROR(SEARCH("PDC 1 e 2",D1)))</formula>
    </cfRule>
  </conditionalFormatting>
  <conditionalFormatting sqref="E2 D1">
    <cfRule type="containsText" dxfId="122" priority="20" operator="containsText" text="Prioritário">
      <formula>NOT(ISERROR(SEARCH("Prioritário",D1)))</formula>
    </cfRule>
  </conditionalFormatting>
  <conditionalFormatting sqref="E2 D1">
    <cfRule type="containsText" dxfId="121" priority="19" operator="containsText" text="Não prioritário">
      <formula>NOT(ISERROR(SEARCH("Não prioritário",D1)))</formula>
    </cfRule>
  </conditionalFormatting>
  <conditionalFormatting sqref="O2:O31">
    <cfRule type="cellIs" dxfId="120" priority="15" operator="equal">
      <formula>"Especifique a fonte aqui"</formula>
    </cfRule>
  </conditionalFormatting>
  <conditionalFormatting sqref="H2">
    <cfRule type="dataBar" priority="1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{15A772FF-C35B-451B-BC79-ACE6FA9A1703}</x14:id>
        </ext>
      </extLst>
    </cfRule>
  </conditionalFormatting>
  <conditionalFormatting sqref="H1">
    <cfRule type="containsText" dxfId="119" priority="13" operator="containsText" text="PDC 1 e 2">
      <formula>NOT(ISERROR(SEARCH("PDC 1 e 2",H1)))</formula>
    </cfRule>
  </conditionalFormatting>
  <conditionalFormatting sqref="H1">
    <cfRule type="containsText" dxfId="118" priority="12" operator="containsText" text="Prioritário">
      <formula>NOT(ISERROR(SEARCH("Prioritário",H1)))</formula>
    </cfRule>
  </conditionalFormatting>
  <conditionalFormatting sqref="H1">
    <cfRule type="containsText" dxfId="117" priority="11" operator="containsText" text="Não prioritário">
      <formula>NOT(ISERROR(SEARCH("Não prioritário",H1)))</formula>
    </cfRule>
  </conditionalFormatting>
  <conditionalFormatting sqref="I6 I4 I14:I15 I18:I30">
    <cfRule type="cellIs" dxfId="116" priority="10" operator="equal">
      <formula>"Especificar nesta cél. o nome do órgão ou entidade"</formula>
    </cfRule>
  </conditionalFormatting>
  <conditionalFormatting sqref="I7">
    <cfRule type="cellIs" dxfId="115" priority="9" operator="equal">
      <formula>"Especificar nesta cél. o nome do órgão ou entidade"</formula>
    </cfRule>
  </conditionalFormatting>
  <conditionalFormatting sqref="I5">
    <cfRule type="cellIs" dxfId="114" priority="8" operator="equal">
      <formula>"Especificar nesta cél. o nome do órgão ou entidade"</formula>
    </cfRule>
  </conditionalFormatting>
  <conditionalFormatting sqref="I31 I8:I13">
    <cfRule type="cellIs" dxfId="113" priority="7" operator="equal">
      <formula>"Especificar nesta cél. o nome do órgão ou entidade"</formula>
    </cfRule>
  </conditionalFormatting>
  <conditionalFormatting sqref="I1">
    <cfRule type="containsText" dxfId="112" priority="3" operator="containsText" text="PDC 1 e 2">
      <formula>NOT(ISERROR(SEARCH("PDC 1 e 2",I1)))</formula>
    </cfRule>
  </conditionalFormatting>
  <conditionalFormatting sqref="I1">
    <cfRule type="containsText" dxfId="111" priority="2" operator="containsText" text="Prioritário">
      <formula>NOT(ISERROR(SEARCH("Prioritário",I1)))</formula>
    </cfRule>
  </conditionalFormatting>
  <conditionalFormatting sqref="I1">
    <cfRule type="containsText" dxfId="110" priority="1" operator="containsText" text="Não prioritário">
      <formula>NOT(ISERROR(SEARCH("Não prioritário",I1)))</formula>
    </cfRule>
  </conditionalFormatting>
  <dataValidations xWindow="59" yWindow="317" count="8">
    <dataValidation type="list" allowBlank="1" showInputMessage="1" showErrorMessage="1" sqref="I2:I3" xr:uid="{00000000-0002-0000-0000-000006000000}">
      <formula1>INDIRECT("Op_Area[Área de abrangência]")</formula1>
    </dataValidation>
    <dataValidation type="list" allowBlank="1" showInputMessage="1" showErrorMessage="1" sqref="H2" xr:uid="{00000000-0002-0000-0000-000007000000}">
      <formula1>INDIRECT("Op_Executor[Executor]")</formula1>
    </dataValidation>
    <dataValidation type="decimal" allowBlank="1" showInputMessage="1" showErrorMessage="1" sqref="H2 G2:G31" xr:uid="{00000000-0002-0000-0000-000000000000}">
      <formula1>0</formula1>
      <formula2>2</formula2>
    </dataValidation>
    <dataValidation type="decimal" allowBlank="1" showInputMessage="1" showErrorMessage="1" error="Somente são permitidos números." sqref="N2:N18 N20:N31 K2:M31" xr:uid="{3E543254-08DE-43F9-8B2E-A2906866C7A7}">
      <formula1>0</formula1>
      <formula2>999999999</formula2>
    </dataValidation>
    <dataValidation type="decimal" allowBlank="1" showInputMessage="1" showErrorMessage="1" prompt="Somente números são permitidos" sqref="N19" xr:uid="{D9991208-E49D-48AD-90F4-ACC470CE1476}">
      <formula1>0</formula1>
      <formula2>9.99999999999999E+30</formula2>
    </dataValidation>
    <dataValidation type="whole" allowBlank="1" showInputMessage="1" showErrorMessage="1" prompt="Deve ser inserido apenas o ano de 2021" sqref="B2:B31" xr:uid="{00000000-0002-0000-0000-000001000000}">
      <formula1>2021</formula1>
      <formula2>2021</formula2>
    </dataValidation>
    <dataValidation type="decimal" allowBlank="1" showInputMessage="1" showErrorMessage="1" sqref="Q2:R6 Q8:R8 Q10:R31" xr:uid="{00000000-0002-0000-0000-000002000000}">
      <formula1>0</formula1>
      <formula2>9.99999999999999E+21</formula2>
    </dataValidation>
    <dataValidation type="custom" showInputMessage="1" showErrorMessage="1" error="Deve haver um valor inserido na coluna &quot;Recursos financeiro estimado&quot; para OUTRAS fontes" sqref="O2:O31" xr:uid="{52304E8E-9412-4BBF-92DA-E41F370295D9}">
      <formula1>NOT(ISBLANK(N2))</formula1>
    </dataValidation>
  </dataValidations>
  <pageMargins left="0.511811024" right="0.511811024" top="0.78740157499999996" bottom="0.78740157499999996" header="0.31496062000000002" footer="0.31496062000000002"/>
  <pageSetup paperSize="9" scale="25" fitToHeight="0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A772FF-C35B-451B-BC79-ACE6FA9A17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9" yWindow="317" count="1">
        <x14:dataValidation type="list" allowBlank="1" showInputMessage="1" showErrorMessage="1" xr:uid="{00000000-0002-0000-0000-000003000000}">
          <x14:formula1>
            <xm:f>Operacional!$A$2:$A$33</xm:f>
          </x14:formula1>
          <xm:sqref>C2:C31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U100"/>
  <sheetViews>
    <sheetView showGridLines="0" tabSelected="1" zoomScale="85" zoomScaleNormal="85" workbookViewId="0">
      <pane xSplit="1" ySplit="1" topLeftCell="B2" activePane="bottomRight" state="frozen"/>
      <selection pane="topRight"/>
      <selection pane="bottomLeft"/>
      <selection pane="bottomRight" activeCell="E3" sqref="E3"/>
    </sheetView>
  </sheetViews>
  <sheetFormatPr defaultColWidth="9.08984375" defaultRowHeight="14.5" x14ac:dyDescent="0.35"/>
  <cols>
    <col min="1" max="1" width="13" style="113" customWidth="1"/>
    <col min="2" max="2" width="8.36328125" style="113" customWidth="1"/>
    <col min="3" max="3" width="17.08984375" style="113" customWidth="1"/>
    <col min="4" max="4" width="14.6328125" style="113" customWidth="1"/>
    <col min="5" max="5" width="50.08984375" style="113" customWidth="1"/>
    <col min="6" max="6" width="37.54296875" style="113" customWidth="1"/>
    <col min="7" max="7" width="10.6328125" style="113" customWidth="1"/>
    <col min="8" max="8" width="14" style="113" customWidth="1"/>
    <col min="9" max="9" width="15.81640625" style="113" bestFit="1" customWidth="1"/>
    <col min="10" max="10" width="30.453125" style="113" customWidth="1"/>
    <col min="11" max="11" width="13.1796875" style="113" customWidth="1"/>
    <col min="12" max="16" width="16.6328125" style="113" customWidth="1"/>
    <col min="17" max="17" width="25.36328125" style="113" customWidth="1"/>
    <col min="18" max="18" width="21.54296875" style="113" customWidth="1"/>
    <col min="19" max="19" width="54.54296875" style="113" customWidth="1"/>
    <col min="20" max="20" width="9.08984375" style="113"/>
    <col min="21" max="21" width="12.54296875" style="113" bestFit="1" customWidth="1"/>
    <col min="22" max="22" width="9.08984375" style="113"/>
    <col min="23" max="23" width="16.36328125" style="113" customWidth="1"/>
    <col min="24" max="26" width="9.08984375" style="113"/>
    <col min="27" max="27" width="22.6328125" style="113" customWidth="1"/>
    <col min="28" max="28" width="10.90625" style="113" customWidth="1"/>
    <col min="29" max="16384" width="9.08984375" style="113"/>
  </cols>
  <sheetData>
    <row r="1" spans="1:21" s="69" customFormat="1" ht="48" customHeight="1" x14ac:dyDescent="0.35">
      <c r="A1" s="117" t="s">
        <v>0</v>
      </c>
      <c r="B1" s="117" t="s">
        <v>1</v>
      </c>
      <c r="C1" s="118" t="s">
        <v>2</v>
      </c>
      <c r="D1" s="119" t="s">
        <v>3</v>
      </c>
      <c r="E1" s="117" t="s">
        <v>4</v>
      </c>
      <c r="F1" s="117" t="s">
        <v>5</v>
      </c>
      <c r="G1" s="117" t="s">
        <v>37</v>
      </c>
      <c r="H1" s="117" t="s">
        <v>7</v>
      </c>
      <c r="I1" s="117" t="s">
        <v>8</v>
      </c>
      <c r="J1" s="117" t="s">
        <v>9</v>
      </c>
      <c r="K1" s="120" t="s">
        <v>323</v>
      </c>
      <c r="L1" s="117" t="s">
        <v>11</v>
      </c>
      <c r="M1" s="120" t="s">
        <v>324</v>
      </c>
      <c r="N1" s="117" t="s">
        <v>13</v>
      </c>
      <c r="O1" s="121" t="s">
        <v>187</v>
      </c>
      <c r="P1" s="120" t="s">
        <v>325</v>
      </c>
      <c r="Q1" s="120" t="s">
        <v>15</v>
      </c>
      <c r="R1" s="120" t="s">
        <v>16</v>
      </c>
      <c r="S1" s="117" t="s">
        <v>17</v>
      </c>
      <c r="U1" s="147"/>
    </row>
    <row r="2" spans="1:21" s="148" customFormat="1" ht="48" customHeight="1" x14ac:dyDescent="0.35">
      <c r="A2" s="122" t="s">
        <v>326</v>
      </c>
      <c r="B2" s="123">
        <v>2022</v>
      </c>
      <c r="C2" s="123" t="s">
        <v>59</v>
      </c>
      <c r="D2" s="123" t="s">
        <v>19</v>
      </c>
      <c r="E2" s="124" t="s">
        <v>327</v>
      </c>
      <c r="F2" s="124" t="s">
        <v>328</v>
      </c>
      <c r="G2" s="125">
        <v>1</v>
      </c>
      <c r="H2" s="123"/>
      <c r="I2" s="123" t="s">
        <v>96</v>
      </c>
      <c r="J2" s="123" t="s">
        <v>289</v>
      </c>
      <c r="K2" s="126"/>
      <c r="L2" s="126"/>
      <c r="M2" s="126"/>
      <c r="N2" s="126"/>
      <c r="O2" s="127"/>
      <c r="P2" s="128">
        <v>0</v>
      </c>
      <c r="Q2" s="122"/>
      <c r="R2" s="143"/>
      <c r="S2" s="135"/>
    </row>
    <row r="3" spans="1:21" s="148" customFormat="1" ht="48" customHeight="1" x14ac:dyDescent="0.35">
      <c r="A3" s="122" t="s">
        <v>329</v>
      </c>
      <c r="B3" s="123">
        <v>2022</v>
      </c>
      <c r="C3" s="123" t="s">
        <v>21</v>
      </c>
      <c r="D3" s="123" t="s">
        <v>19</v>
      </c>
      <c r="E3" s="124" t="s">
        <v>330</v>
      </c>
      <c r="F3" s="124" t="s">
        <v>331</v>
      </c>
      <c r="G3" s="125">
        <v>0</v>
      </c>
      <c r="H3" s="123"/>
      <c r="I3" s="123" t="s">
        <v>104</v>
      </c>
      <c r="J3" s="123" t="s">
        <v>218</v>
      </c>
      <c r="K3" s="122"/>
      <c r="L3" s="126">
        <v>700000</v>
      </c>
      <c r="M3" s="126"/>
      <c r="N3" s="126"/>
      <c r="O3" s="127"/>
      <c r="P3" s="128">
        <f>SUM(PAPI20_22_23[[#This Row],[Recurso financeiro estimado no ano (R$) - Cobrança Estadual]:[Recurso financeiro estimado no ano (R$) - Outras]])</f>
        <v>700000</v>
      </c>
      <c r="Q3" s="122"/>
      <c r="R3" s="143"/>
      <c r="S3" s="135"/>
    </row>
    <row r="4" spans="1:21" s="148" customFormat="1" ht="48" customHeight="1" x14ac:dyDescent="0.35">
      <c r="A4" s="122" t="s">
        <v>332</v>
      </c>
      <c r="B4" s="123">
        <v>2023</v>
      </c>
      <c r="C4" s="123" t="s">
        <v>21</v>
      </c>
      <c r="D4" s="123" t="s">
        <v>19</v>
      </c>
      <c r="E4" s="124" t="s">
        <v>219</v>
      </c>
      <c r="F4" s="124" t="s">
        <v>220</v>
      </c>
      <c r="G4" s="125">
        <v>0</v>
      </c>
      <c r="H4" s="123"/>
      <c r="I4" s="123" t="s">
        <v>104</v>
      </c>
      <c r="J4" s="123" t="s">
        <v>218</v>
      </c>
      <c r="K4" s="126"/>
      <c r="L4" s="126"/>
      <c r="M4" s="126"/>
      <c r="N4" s="126">
        <v>800000</v>
      </c>
      <c r="O4" s="127"/>
      <c r="P4" s="128">
        <f>SUM(PAPI20_22_23[[#This Row],[Recurso financeiro estimado no ano (R$) - Cobrança Estadual]:[Recurso financeiro estimado no ano (R$) - Outras]])</f>
        <v>800000</v>
      </c>
      <c r="Q4" s="122"/>
      <c r="R4" s="143"/>
      <c r="S4" s="135"/>
    </row>
    <row r="5" spans="1:21" s="148" customFormat="1" ht="48" customHeight="1" x14ac:dyDescent="0.35">
      <c r="A5" s="122" t="s">
        <v>333</v>
      </c>
      <c r="B5" s="123">
        <v>2023</v>
      </c>
      <c r="C5" s="123" t="s">
        <v>21</v>
      </c>
      <c r="D5" s="123" t="s">
        <v>19</v>
      </c>
      <c r="E5" s="124" t="s">
        <v>334</v>
      </c>
      <c r="F5" s="124" t="s">
        <v>335</v>
      </c>
      <c r="G5" s="129">
        <v>0</v>
      </c>
      <c r="H5" s="123"/>
      <c r="I5" s="123" t="s">
        <v>41</v>
      </c>
      <c r="J5" s="130" t="s">
        <v>222</v>
      </c>
      <c r="K5" s="126"/>
      <c r="L5" s="126"/>
      <c r="M5" s="126"/>
      <c r="N5" s="126">
        <v>3000000</v>
      </c>
      <c r="O5" s="127"/>
      <c r="P5" s="128">
        <f>SUM(PAPI20_22_23[[#This Row],[Recurso financeiro estimado no ano (R$) - Cobrança Estadual]:[Recurso financeiro estimado no ano (R$) - Outras]])</f>
        <v>3000000</v>
      </c>
      <c r="Q5" s="122"/>
      <c r="R5" s="143"/>
      <c r="S5" s="135"/>
    </row>
    <row r="6" spans="1:21" s="148" customFormat="1" ht="48" customHeight="1" x14ac:dyDescent="0.35">
      <c r="A6" s="122" t="s">
        <v>336</v>
      </c>
      <c r="B6" s="123">
        <v>2022</v>
      </c>
      <c r="C6" s="123" t="s">
        <v>21</v>
      </c>
      <c r="D6" s="123" t="s">
        <v>19</v>
      </c>
      <c r="E6" s="124" t="s">
        <v>337</v>
      </c>
      <c r="F6" s="124" t="s">
        <v>338</v>
      </c>
      <c r="G6" s="129">
        <v>0</v>
      </c>
      <c r="H6" s="123"/>
      <c r="I6" s="123" t="s">
        <v>22</v>
      </c>
      <c r="J6" s="123" t="s">
        <v>282</v>
      </c>
      <c r="K6" s="126">
        <v>1000000</v>
      </c>
      <c r="L6" s="126"/>
      <c r="M6" s="126"/>
      <c r="N6" s="126"/>
      <c r="O6" s="127"/>
      <c r="P6" s="128">
        <f>SUM(PAPI20_22_23[[#This Row],[Recurso financeiro estimado no ano (R$) - Cobrança Estadual]:[Recurso financeiro estimado no ano (R$) - Outras]])</f>
        <v>1000000</v>
      </c>
      <c r="Q6" s="122"/>
      <c r="R6" s="143"/>
      <c r="S6" s="135"/>
    </row>
    <row r="7" spans="1:21" s="148" customFormat="1" ht="48" customHeight="1" x14ac:dyDescent="0.35">
      <c r="A7" s="122" t="s">
        <v>339</v>
      </c>
      <c r="B7" s="123">
        <v>2022</v>
      </c>
      <c r="C7" s="123" t="s">
        <v>21</v>
      </c>
      <c r="D7" s="123" t="s">
        <v>19</v>
      </c>
      <c r="E7" s="124" t="s">
        <v>340</v>
      </c>
      <c r="F7" s="124" t="s">
        <v>341</v>
      </c>
      <c r="G7" s="129">
        <v>0</v>
      </c>
      <c r="H7" s="123"/>
      <c r="I7" s="123" t="s">
        <v>22</v>
      </c>
      <c r="J7" s="123" t="s">
        <v>282</v>
      </c>
      <c r="K7" s="126"/>
      <c r="L7" s="126">
        <v>1000000</v>
      </c>
      <c r="M7" s="126"/>
      <c r="N7" s="126"/>
      <c r="O7" s="127"/>
      <c r="P7" s="128">
        <f>SUM(PAPI20_22_23[[#This Row],[Recurso financeiro estimado no ano (R$) - Cobrança Estadual]:[Recurso financeiro estimado no ano (R$) - Outras]])</f>
        <v>1000000</v>
      </c>
      <c r="Q7" s="122"/>
      <c r="R7" s="143"/>
      <c r="S7" s="135"/>
    </row>
    <row r="8" spans="1:21" s="148" customFormat="1" ht="59.5" customHeight="1" x14ac:dyDescent="0.35">
      <c r="A8" s="122" t="s">
        <v>342</v>
      </c>
      <c r="B8" s="123">
        <v>2023</v>
      </c>
      <c r="C8" s="123" t="s">
        <v>21</v>
      </c>
      <c r="D8" s="123" t="s">
        <v>19</v>
      </c>
      <c r="E8" s="124" t="s">
        <v>343</v>
      </c>
      <c r="F8" s="124" t="s">
        <v>344</v>
      </c>
      <c r="G8" s="129">
        <v>0</v>
      </c>
      <c r="H8" s="123" t="s">
        <v>22</v>
      </c>
      <c r="I8" s="123" t="s">
        <v>22</v>
      </c>
      <c r="J8" s="123" t="s">
        <v>282</v>
      </c>
      <c r="K8" s="126">
        <v>7000000</v>
      </c>
      <c r="L8" s="126"/>
      <c r="M8" s="126"/>
      <c r="N8" s="126"/>
      <c r="O8" s="127"/>
      <c r="P8" s="128">
        <f>SUM(PAPI20_22_23[[#This Row],[Recurso financeiro estimado no ano (R$) - Cobrança Estadual]:[Recurso financeiro estimado no ano (R$) - Outras]])</f>
        <v>7000000</v>
      </c>
      <c r="Q8" s="122"/>
      <c r="R8" s="143"/>
      <c r="S8" s="135"/>
    </row>
    <row r="9" spans="1:21" s="148" customFormat="1" ht="48" customHeight="1" x14ac:dyDescent="0.35">
      <c r="A9" s="122" t="s">
        <v>345</v>
      </c>
      <c r="B9" s="123">
        <v>2022</v>
      </c>
      <c r="C9" s="123" t="s">
        <v>21</v>
      </c>
      <c r="D9" s="123" t="s">
        <v>19</v>
      </c>
      <c r="E9" s="124" t="s">
        <v>227</v>
      </c>
      <c r="F9" s="124" t="s">
        <v>255</v>
      </c>
      <c r="G9" s="129">
        <v>0</v>
      </c>
      <c r="H9" s="123" t="s">
        <v>97</v>
      </c>
      <c r="I9" s="123" t="s">
        <v>104</v>
      </c>
      <c r="J9" s="123" t="s">
        <v>218</v>
      </c>
      <c r="K9" s="126"/>
      <c r="L9" s="126"/>
      <c r="M9" s="126"/>
      <c r="N9" s="126">
        <v>2500000</v>
      </c>
      <c r="O9" s="127"/>
      <c r="P9" s="128">
        <f>SUM(PAPI20_22_23[[#This Row],[Recurso financeiro estimado no ano (R$) - Cobrança Estadual]:[Recurso financeiro estimado no ano (R$) - Outras]])</f>
        <v>2500000</v>
      </c>
      <c r="Q9" s="122"/>
      <c r="R9" s="143"/>
      <c r="S9" s="135"/>
    </row>
    <row r="10" spans="1:21" s="148" customFormat="1" ht="48" customHeight="1" x14ac:dyDescent="0.35">
      <c r="A10" s="122" t="s">
        <v>345</v>
      </c>
      <c r="B10" s="82">
        <v>2023</v>
      </c>
      <c r="C10" s="122" t="s">
        <v>21</v>
      </c>
      <c r="D10" s="82" t="s">
        <v>19</v>
      </c>
      <c r="E10" s="131" t="s">
        <v>227</v>
      </c>
      <c r="F10" s="124" t="s">
        <v>255</v>
      </c>
      <c r="G10" s="132">
        <v>0</v>
      </c>
      <c r="H10" s="82"/>
      <c r="I10" s="82" t="s">
        <v>104</v>
      </c>
      <c r="J10" s="82" t="s">
        <v>218</v>
      </c>
      <c r="K10" s="122"/>
      <c r="L10" s="122"/>
      <c r="M10" s="122"/>
      <c r="N10" s="122">
        <v>2500000</v>
      </c>
      <c r="O10" s="133"/>
      <c r="P10" s="128">
        <f>SUM(PAPI20_22_23[[#This Row],[Recurso financeiro estimado no ano (R$) - Cobrança Estadual]:[Recurso financeiro estimado no ano (R$) - Outras]])</f>
        <v>2500000</v>
      </c>
      <c r="Q10" s="122"/>
      <c r="R10" s="143"/>
      <c r="S10" s="135"/>
    </row>
    <row r="11" spans="1:21" s="148" customFormat="1" ht="48" customHeight="1" x14ac:dyDescent="0.35">
      <c r="A11" s="122" t="s">
        <v>346</v>
      </c>
      <c r="B11" s="123">
        <v>2023</v>
      </c>
      <c r="C11" s="123" t="s">
        <v>21</v>
      </c>
      <c r="D11" s="123" t="s">
        <v>19</v>
      </c>
      <c r="E11" s="124" t="s">
        <v>347</v>
      </c>
      <c r="F11" s="124" t="s">
        <v>348</v>
      </c>
      <c r="G11" s="129">
        <v>0</v>
      </c>
      <c r="H11" s="123"/>
      <c r="I11" s="123" t="s">
        <v>41</v>
      </c>
      <c r="J11" s="130" t="s">
        <v>222</v>
      </c>
      <c r="K11" s="126">
        <v>1250000</v>
      </c>
      <c r="L11" s="126"/>
      <c r="M11" s="126"/>
      <c r="N11" s="126"/>
      <c r="O11" s="127"/>
      <c r="P11" s="128">
        <f>SUM(PAPI20_22_23[[#This Row],[Recurso financeiro estimado no ano (R$) - Cobrança Estadual]:[Recurso financeiro estimado no ano (R$) - Outras]])</f>
        <v>1250000</v>
      </c>
      <c r="Q11" s="122"/>
      <c r="R11" s="143"/>
      <c r="S11" s="135"/>
    </row>
    <row r="12" spans="1:21" s="148" customFormat="1" ht="48" customHeight="1" x14ac:dyDescent="0.35">
      <c r="A12" s="122" t="s">
        <v>349</v>
      </c>
      <c r="B12" s="123">
        <v>2023</v>
      </c>
      <c r="C12" s="123" t="s">
        <v>21</v>
      </c>
      <c r="D12" s="123" t="s">
        <v>19</v>
      </c>
      <c r="E12" s="124" t="s">
        <v>350</v>
      </c>
      <c r="F12" s="124" t="s">
        <v>351</v>
      </c>
      <c r="G12" s="129">
        <v>0</v>
      </c>
      <c r="H12" s="123"/>
      <c r="I12" s="123" t="s">
        <v>41</v>
      </c>
      <c r="J12" s="130" t="s">
        <v>222</v>
      </c>
      <c r="K12" s="126">
        <v>1250000</v>
      </c>
      <c r="L12" s="126"/>
      <c r="M12" s="126"/>
      <c r="N12" s="126"/>
      <c r="O12" s="127"/>
      <c r="P12" s="128">
        <f>SUM(PAPI20_22_23[[#This Row],[Recurso financeiro estimado no ano (R$) - Cobrança Estadual]:[Recurso financeiro estimado no ano (R$) - Outras]])</f>
        <v>1250000</v>
      </c>
      <c r="Q12" s="122"/>
      <c r="R12" s="143"/>
      <c r="S12" s="135"/>
    </row>
    <row r="13" spans="1:21" s="148" customFormat="1" ht="48" customHeight="1" x14ac:dyDescent="0.35">
      <c r="A13" s="122" t="s">
        <v>352</v>
      </c>
      <c r="B13" s="123">
        <v>2022</v>
      </c>
      <c r="C13" s="123" t="s">
        <v>21</v>
      </c>
      <c r="D13" s="123" t="s">
        <v>19</v>
      </c>
      <c r="E13" s="124" t="s">
        <v>229</v>
      </c>
      <c r="F13" s="124" t="s">
        <v>257</v>
      </c>
      <c r="G13" s="129">
        <v>0</v>
      </c>
      <c r="H13" s="123"/>
      <c r="I13" s="123" t="s">
        <v>41</v>
      </c>
      <c r="J13" s="130" t="s">
        <v>283</v>
      </c>
      <c r="K13" s="126"/>
      <c r="L13" s="126"/>
      <c r="M13" s="126"/>
      <c r="N13" s="126">
        <v>1500000</v>
      </c>
      <c r="O13" s="127"/>
      <c r="P13" s="128">
        <f>SUM(PAPI20_22_23[[#This Row],[Recurso financeiro estimado no ano (R$) - Cobrança Estadual]:[Recurso financeiro estimado no ano (R$) - Outras]])</f>
        <v>1500000</v>
      </c>
      <c r="Q13" s="122"/>
      <c r="R13" s="143"/>
      <c r="S13" s="135"/>
    </row>
    <row r="14" spans="1:21" s="148" customFormat="1" ht="48" customHeight="1" x14ac:dyDescent="0.35">
      <c r="A14" s="122" t="s">
        <v>353</v>
      </c>
      <c r="B14" s="123">
        <v>2022</v>
      </c>
      <c r="C14" s="123" t="s">
        <v>21</v>
      </c>
      <c r="D14" s="123" t="s">
        <v>19</v>
      </c>
      <c r="E14" s="124" t="s">
        <v>354</v>
      </c>
      <c r="F14" s="124" t="s">
        <v>355</v>
      </c>
      <c r="G14" s="129">
        <v>0</v>
      </c>
      <c r="H14" s="123" t="s">
        <v>20</v>
      </c>
      <c r="I14" s="123" t="s">
        <v>38</v>
      </c>
      <c r="J14" s="123" t="s">
        <v>356</v>
      </c>
      <c r="K14" s="126">
        <v>90000</v>
      </c>
      <c r="L14" s="126"/>
      <c r="M14" s="126"/>
      <c r="N14" s="126">
        <v>210000</v>
      </c>
      <c r="O14" s="134" t="s">
        <v>357</v>
      </c>
      <c r="P14" s="128">
        <f>SUM(PAPI20_22_23[[#This Row],[Recurso financeiro estimado no ano (R$) - Cobrança Estadual]:[Recurso financeiro estimado no ano (R$) - Outras]])</f>
        <v>300000</v>
      </c>
      <c r="Q14" s="122"/>
      <c r="R14" s="143"/>
      <c r="S14" s="135"/>
    </row>
    <row r="15" spans="1:21" s="148" customFormat="1" ht="48" customHeight="1" x14ac:dyDescent="0.35">
      <c r="A15" s="122" t="s">
        <v>358</v>
      </c>
      <c r="B15" s="123">
        <v>2022</v>
      </c>
      <c r="C15" s="123" t="s">
        <v>21</v>
      </c>
      <c r="D15" s="123" t="s">
        <v>19</v>
      </c>
      <c r="E15" s="124" t="s">
        <v>359</v>
      </c>
      <c r="F15" s="124" t="s">
        <v>360</v>
      </c>
      <c r="G15" s="129">
        <v>0</v>
      </c>
      <c r="H15" s="123" t="s">
        <v>20</v>
      </c>
      <c r="I15" s="123" t="s">
        <v>38</v>
      </c>
      <c r="J15" s="123" t="s">
        <v>356</v>
      </c>
      <c r="K15" s="126">
        <v>45000</v>
      </c>
      <c r="L15" s="126"/>
      <c r="M15" s="126"/>
      <c r="N15" s="126"/>
      <c r="O15" s="127"/>
      <c r="P15" s="128">
        <f>SUM(PAPI20_22_23[[#This Row],[Recurso financeiro estimado no ano (R$) - Cobrança Estadual]:[Recurso financeiro estimado no ano (R$) - Outras]])</f>
        <v>45000</v>
      </c>
      <c r="Q15" s="122"/>
      <c r="R15" s="143"/>
      <c r="S15" s="135"/>
    </row>
    <row r="16" spans="1:21" s="148" customFormat="1" ht="48" customHeight="1" x14ac:dyDescent="0.35">
      <c r="A16" s="122" t="s">
        <v>361</v>
      </c>
      <c r="B16" s="123">
        <v>2022</v>
      </c>
      <c r="C16" s="123" t="s">
        <v>21</v>
      </c>
      <c r="D16" s="123" t="s">
        <v>19</v>
      </c>
      <c r="E16" s="124" t="s">
        <v>362</v>
      </c>
      <c r="F16" s="124" t="s">
        <v>363</v>
      </c>
      <c r="G16" s="129">
        <v>0</v>
      </c>
      <c r="H16" s="123"/>
      <c r="I16" s="123" t="s">
        <v>104</v>
      </c>
      <c r="J16" s="123" t="s">
        <v>218</v>
      </c>
      <c r="K16" s="126">
        <v>1000000</v>
      </c>
      <c r="L16" s="126"/>
      <c r="M16" s="126"/>
      <c r="N16" s="126"/>
      <c r="O16" s="127"/>
      <c r="P16" s="128">
        <f>SUM(PAPI20_22_23[[#This Row],[Recurso financeiro estimado no ano (R$) - Cobrança Estadual]:[Recurso financeiro estimado no ano (R$) - Outras]])</f>
        <v>1000000</v>
      </c>
      <c r="Q16" s="122"/>
      <c r="R16" s="143"/>
      <c r="S16" s="135"/>
    </row>
    <row r="17" spans="1:19" s="148" customFormat="1" ht="48" customHeight="1" x14ac:dyDescent="0.35">
      <c r="A17" s="122" t="s">
        <v>364</v>
      </c>
      <c r="B17" s="123">
        <v>2022</v>
      </c>
      <c r="C17" s="123" t="s">
        <v>39</v>
      </c>
      <c r="D17" s="123" t="s">
        <v>19</v>
      </c>
      <c r="E17" s="124" t="s">
        <v>232</v>
      </c>
      <c r="F17" s="124" t="s">
        <v>260</v>
      </c>
      <c r="G17" s="129">
        <v>0</v>
      </c>
      <c r="H17" s="123"/>
      <c r="I17" s="123" t="s">
        <v>41</v>
      </c>
      <c r="J17" s="130" t="s">
        <v>281</v>
      </c>
      <c r="K17" s="126">
        <v>1000000</v>
      </c>
      <c r="L17" s="126"/>
      <c r="M17" s="126"/>
      <c r="N17" s="126"/>
      <c r="O17" s="127"/>
      <c r="P17" s="128">
        <f>SUM(PAPI20_22_23[[#This Row],[Recurso financeiro estimado no ano (R$) - Cobrança Estadual]:[Recurso financeiro estimado no ano (R$) - Outras]])</f>
        <v>1000000</v>
      </c>
      <c r="Q17" s="122"/>
      <c r="R17" s="143"/>
      <c r="S17" s="135"/>
    </row>
    <row r="18" spans="1:19" s="148" customFormat="1" ht="48" customHeight="1" x14ac:dyDescent="0.35">
      <c r="A18" s="122" t="s">
        <v>364</v>
      </c>
      <c r="B18" s="82">
        <v>2023</v>
      </c>
      <c r="C18" s="82" t="s">
        <v>39</v>
      </c>
      <c r="D18" s="82" t="s">
        <v>19</v>
      </c>
      <c r="E18" s="124" t="s">
        <v>232</v>
      </c>
      <c r="F18" s="124" t="s">
        <v>260</v>
      </c>
      <c r="G18" s="132">
        <v>0</v>
      </c>
      <c r="H18" s="82"/>
      <c r="I18" s="82" t="s">
        <v>41</v>
      </c>
      <c r="J18" s="135" t="s">
        <v>281</v>
      </c>
      <c r="K18" s="122">
        <v>1250000</v>
      </c>
      <c r="L18" s="122"/>
      <c r="M18" s="122"/>
      <c r="N18" s="122"/>
      <c r="O18" s="133"/>
      <c r="P18" s="128">
        <f>SUM(PAPI20_22_23[[#This Row],[Recurso financeiro estimado no ano (R$) - Cobrança Estadual]:[Recurso financeiro estimado no ano (R$) - Outras]])</f>
        <v>1250000</v>
      </c>
      <c r="Q18" s="122"/>
      <c r="R18" s="143"/>
      <c r="S18" s="135"/>
    </row>
    <row r="19" spans="1:19" s="148" customFormat="1" ht="48" customHeight="1" x14ac:dyDescent="0.35">
      <c r="A19" s="122" t="s">
        <v>365</v>
      </c>
      <c r="B19" s="123">
        <v>2023</v>
      </c>
      <c r="C19" s="123" t="s">
        <v>39</v>
      </c>
      <c r="D19" s="123" t="s">
        <v>19</v>
      </c>
      <c r="E19" s="124" t="s">
        <v>366</v>
      </c>
      <c r="F19" s="124" t="s">
        <v>367</v>
      </c>
      <c r="G19" s="129">
        <v>0</v>
      </c>
      <c r="H19" s="123" t="s">
        <v>97</v>
      </c>
      <c r="I19" s="123" t="s">
        <v>41</v>
      </c>
      <c r="J19" s="130" t="s">
        <v>281</v>
      </c>
      <c r="K19" s="126">
        <v>1250000</v>
      </c>
      <c r="L19" s="126"/>
      <c r="M19" s="126"/>
      <c r="N19" s="126"/>
      <c r="O19" s="127"/>
      <c r="P19" s="128">
        <f>SUM(PAPI20_22_23[[#This Row],[Recurso financeiro estimado no ano (R$) - Cobrança Estadual]:[Recurso financeiro estimado no ano (R$) - Outras]])</f>
        <v>1250000</v>
      </c>
      <c r="Q19" s="122"/>
      <c r="R19" s="143"/>
      <c r="S19" s="135"/>
    </row>
    <row r="20" spans="1:19" s="148" customFormat="1" ht="48" customHeight="1" x14ac:dyDescent="0.35">
      <c r="A20" s="122" t="s">
        <v>368</v>
      </c>
      <c r="B20" s="123">
        <v>2022</v>
      </c>
      <c r="C20" s="123" t="s">
        <v>42</v>
      </c>
      <c r="D20" s="123" t="s">
        <v>19</v>
      </c>
      <c r="E20" s="124" t="s">
        <v>228</v>
      </c>
      <c r="F20" s="124" t="s">
        <v>256</v>
      </c>
      <c r="G20" s="129">
        <v>0</v>
      </c>
      <c r="H20" s="123"/>
      <c r="I20" s="123" t="s">
        <v>41</v>
      </c>
      <c r="J20" s="130" t="s">
        <v>222</v>
      </c>
      <c r="K20" s="126">
        <v>1000000</v>
      </c>
      <c r="L20" s="126"/>
      <c r="M20" s="126"/>
      <c r="N20" s="126"/>
      <c r="O20" s="127"/>
      <c r="P20" s="128">
        <f>SUM(PAPI20_22_23[[#This Row],[Recurso financeiro estimado no ano (R$) - Cobrança Estadual]:[Recurso financeiro estimado no ano (R$) - Outras]])</f>
        <v>1000000</v>
      </c>
      <c r="Q20" s="122"/>
      <c r="R20" s="143"/>
      <c r="S20" s="135"/>
    </row>
    <row r="21" spans="1:19" s="148" customFormat="1" ht="48" customHeight="1" x14ac:dyDescent="0.35">
      <c r="A21" s="122" t="s">
        <v>369</v>
      </c>
      <c r="B21" s="123">
        <v>2022</v>
      </c>
      <c r="C21" s="123" t="s">
        <v>42</v>
      </c>
      <c r="D21" s="123" t="s">
        <v>19</v>
      </c>
      <c r="E21" s="124" t="s">
        <v>370</v>
      </c>
      <c r="F21" s="124" t="s">
        <v>371</v>
      </c>
      <c r="G21" s="129">
        <v>0</v>
      </c>
      <c r="H21" s="123"/>
      <c r="I21" s="123" t="s">
        <v>41</v>
      </c>
      <c r="J21" s="130" t="s">
        <v>222</v>
      </c>
      <c r="K21" s="126">
        <v>1500000</v>
      </c>
      <c r="L21" s="126"/>
      <c r="M21" s="126"/>
      <c r="N21" s="126"/>
      <c r="O21" s="127"/>
      <c r="P21" s="128">
        <f>SUM(PAPI20_22_23[[#This Row],[Recurso financeiro estimado no ano (R$) - Cobrança Estadual]:[Recurso financeiro estimado no ano (R$) - Outras]])</f>
        <v>1500000</v>
      </c>
      <c r="Q21" s="122"/>
      <c r="R21" s="143"/>
      <c r="S21" s="135"/>
    </row>
    <row r="22" spans="1:19" s="148" customFormat="1" ht="48" customHeight="1" x14ac:dyDescent="0.35">
      <c r="A22" s="122" t="s">
        <v>372</v>
      </c>
      <c r="B22" s="123">
        <v>2022</v>
      </c>
      <c r="C22" s="123" t="s">
        <v>42</v>
      </c>
      <c r="D22" s="123" t="s">
        <v>19</v>
      </c>
      <c r="E22" s="124" t="s">
        <v>373</v>
      </c>
      <c r="F22" s="124" t="s">
        <v>374</v>
      </c>
      <c r="G22" s="129">
        <v>0</v>
      </c>
      <c r="H22" s="123"/>
      <c r="I22" s="123" t="s">
        <v>41</v>
      </c>
      <c r="J22" s="130" t="s">
        <v>222</v>
      </c>
      <c r="K22" s="126">
        <v>1000000</v>
      </c>
      <c r="L22" s="126"/>
      <c r="M22" s="126"/>
      <c r="N22" s="126"/>
      <c r="O22" s="127"/>
      <c r="P22" s="128">
        <f>SUM(PAPI20_22_23[[#This Row],[Recurso financeiro estimado no ano (R$) - Cobrança Estadual]:[Recurso financeiro estimado no ano (R$) - Outras]])</f>
        <v>1000000</v>
      </c>
      <c r="Q22" s="122"/>
      <c r="R22" s="143"/>
      <c r="S22" s="135"/>
    </row>
    <row r="23" spans="1:19" s="148" customFormat="1" ht="48" customHeight="1" x14ac:dyDescent="0.35">
      <c r="A23" s="122" t="s">
        <v>375</v>
      </c>
      <c r="B23" s="123">
        <v>2023</v>
      </c>
      <c r="C23" s="123" t="s">
        <v>42</v>
      </c>
      <c r="D23" s="123" t="s">
        <v>19</v>
      </c>
      <c r="E23" s="124" t="s">
        <v>376</v>
      </c>
      <c r="F23" s="124" t="s">
        <v>377</v>
      </c>
      <c r="G23" s="129">
        <v>0</v>
      </c>
      <c r="H23" s="123"/>
      <c r="I23" s="123" t="s">
        <v>41</v>
      </c>
      <c r="J23" s="130" t="s">
        <v>222</v>
      </c>
      <c r="K23" s="126">
        <v>3000000</v>
      </c>
      <c r="L23" s="126"/>
      <c r="M23" s="126"/>
      <c r="N23" s="126"/>
      <c r="O23" s="127"/>
      <c r="P23" s="128">
        <f>SUM(PAPI20_22_23[[#This Row],[Recurso financeiro estimado no ano (R$) - Cobrança Estadual]:[Recurso financeiro estimado no ano (R$) - Outras]])</f>
        <v>3000000</v>
      </c>
      <c r="Q23" s="122"/>
      <c r="R23" s="143"/>
      <c r="S23" s="135"/>
    </row>
    <row r="24" spans="1:19" s="148" customFormat="1" ht="48" customHeight="1" x14ac:dyDescent="0.35">
      <c r="A24" s="122" t="s">
        <v>378</v>
      </c>
      <c r="B24" s="123">
        <v>2022</v>
      </c>
      <c r="C24" s="123" t="s">
        <v>29</v>
      </c>
      <c r="D24" s="123" t="s">
        <v>30</v>
      </c>
      <c r="E24" s="124" t="s">
        <v>234</v>
      </c>
      <c r="F24" s="124" t="s">
        <v>379</v>
      </c>
      <c r="G24" s="129">
        <v>0</v>
      </c>
      <c r="H24" s="123"/>
      <c r="I24" s="123" t="s">
        <v>22</v>
      </c>
      <c r="J24" s="130" t="s">
        <v>285</v>
      </c>
      <c r="K24" s="126">
        <v>9000000</v>
      </c>
      <c r="L24" s="126"/>
      <c r="M24" s="126"/>
      <c r="N24" s="126">
        <v>150000000</v>
      </c>
      <c r="O24" s="127"/>
      <c r="P24" s="128">
        <f>SUM(PAPI20_22_23[[#This Row],[Recurso financeiro estimado no ano (R$) - Cobrança Estadual]:[Recurso financeiro estimado no ano (R$) - Outras]])</f>
        <v>159000000</v>
      </c>
      <c r="Q24" s="122"/>
      <c r="R24" s="143"/>
      <c r="S24" s="135"/>
    </row>
    <row r="25" spans="1:19" s="148" customFormat="1" ht="48" customHeight="1" x14ac:dyDescent="0.35">
      <c r="A25" s="122" t="s">
        <v>378</v>
      </c>
      <c r="B25" s="82">
        <v>2023</v>
      </c>
      <c r="C25" s="82" t="s">
        <v>29</v>
      </c>
      <c r="D25" s="82" t="s">
        <v>30</v>
      </c>
      <c r="E25" s="124" t="s">
        <v>234</v>
      </c>
      <c r="F25" s="124" t="s">
        <v>379</v>
      </c>
      <c r="G25" s="132">
        <v>0</v>
      </c>
      <c r="H25" s="82"/>
      <c r="I25" s="82" t="s">
        <v>22</v>
      </c>
      <c r="J25" s="135" t="s">
        <v>285</v>
      </c>
      <c r="K25" s="122">
        <v>20000000</v>
      </c>
      <c r="L25" s="122"/>
      <c r="M25" s="122"/>
      <c r="N25" s="122">
        <v>150000000</v>
      </c>
      <c r="O25" s="133"/>
      <c r="P25" s="128">
        <f>SUM(PAPI20_22_23[[#This Row],[Recurso financeiro estimado no ano (R$) - Cobrança Estadual]:[Recurso financeiro estimado no ano (R$) - Outras]])</f>
        <v>170000000</v>
      </c>
      <c r="Q25" s="122"/>
      <c r="R25" s="143"/>
      <c r="S25" s="135"/>
    </row>
    <row r="26" spans="1:19" s="148" customFormat="1" ht="48" customHeight="1" x14ac:dyDescent="0.35">
      <c r="A26" s="122" t="s">
        <v>380</v>
      </c>
      <c r="B26" s="123">
        <v>2022</v>
      </c>
      <c r="C26" s="123" t="s">
        <v>29</v>
      </c>
      <c r="D26" s="123" t="s">
        <v>30</v>
      </c>
      <c r="E26" s="124" t="s">
        <v>235</v>
      </c>
      <c r="F26" s="124" t="s">
        <v>263</v>
      </c>
      <c r="G26" s="129">
        <v>0</v>
      </c>
      <c r="H26" s="123"/>
      <c r="I26" s="123" t="s">
        <v>41</v>
      </c>
      <c r="J26" s="130" t="s">
        <v>222</v>
      </c>
      <c r="K26" s="126">
        <v>8000000</v>
      </c>
      <c r="L26" s="126"/>
      <c r="M26" s="126"/>
      <c r="N26" s="126"/>
      <c r="O26" s="127"/>
      <c r="P26" s="128">
        <f>SUM(PAPI20_22_23[[#This Row],[Recurso financeiro estimado no ano (R$) - Cobrança Estadual]:[Recurso financeiro estimado no ano (R$) - Outras]])</f>
        <v>8000000</v>
      </c>
      <c r="Q26" s="122"/>
      <c r="R26" s="143"/>
      <c r="S26" s="135"/>
    </row>
    <row r="27" spans="1:19" s="148" customFormat="1" ht="48" customHeight="1" x14ac:dyDescent="0.35">
      <c r="A27" s="122" t="s">
        <v>381</v>
      </c>
      <c r="B27" s="123">
        <v>2022</v>
      </c>
      <c r="C27" s="123" t="s">
        <v>29</v>
      </c>
      <c r="D27" s="123" t="s">
        <v>30</v>
      </c>
      <c r="E27" s="124" t="s">
        <v>236</v>
      </c>
      <c r="F27" s="124" t="s">
        <v>264</v>
      </c>
      <c r="G27" s="129">
        <v>0</v>
      </c>
      <c r="H27" s="123"/>
      <c r="I27" s="123" t="s">
        <v>41</v>
      </c>
      <c r="J27" s="130" t="s">
        <v>222</v>
      </c>
      <c r="K27" s="126">
        <v>5000000</v>
      </c>
      <c r="L27" s="126"/>
      <c r="M27" s="126"/>
      <c r="N27" s="126">
        <v>875000000</v>
      </c>
      <c r="O27" s="127"/>
      <c r="P27" s="128">
        <f>SUM(PAPI20_22_23[[#This Row],[Recurso financeiro estimado no ano (R$) - Cobrança Estadual]:[Recurso financeiro estimado no ano (R$) - Outras]])</f>
        <v>880000000</v>
      </c>
      <c r="Q27" s="122"/>
      <c r="R27" s="143"/>
      <c r="S27" s="144"/>
    </row>
    <row r="28" spans="1:19" s="148" customFormat="1" ht="48" customHeight="1" x14ac:dyDescent="0.35">
      <c r="A28" s="122" t="s">
        <v>381</v>
      </c>
      <c r="B28" s="82">
        <v>2023</v>
      </c>
      <c r="C28" s="82" t="s">
        <v>29</v>
      </c>
      <c r="D28" s="82" t="s">
        <v>30</v>
      </c>
      <c r="E28" s="131" t="s">
        <v>236</v>
      </c>
      <c r="F28" s="124" t="s">
        <v>264</v>
      </c>
      <c r="G28" s="132">
        <v>0</v>
      </c>
      <c r="H28" s="82"/>
      <c r="I28" s="82" t="s">
        <v>41</v>
      </c>
      <c r="J28" s="135" t="s">
        <v>222</v>
      </c>
      <c r="K28" s="122"/>
      <c r="L28" s="122"/>
      <c r="M28" s="122"/>
      <c r="N28" s="122">
        <v>875000000</v>
      </c>
      <c r="O28" s="133"/>
      <c r="P28" s="128">
        <f>IF(SUM(PAPI20_22_23[[#This Row],[Recurso financeiro estimado no ano (R$) - Cobrança Estadual]:[Recurso financeiro estimado no ano (R$) - Outras]]) &gt;0,SUM(PAPI20_22_23[[#This Row],[Recurso financeiro estimado no ano (R$) - Cobrança Estadual]:[Recurso financeiro estimado no ano (R$) - Outras]]),"")</f>
        <v>875000000</v>
      </c>
      <c r="Q28" s="122"/>
      <c r="R28" s="143"/>
      <c r="S28" s="135"/>
    </row>
    <row r="29" spans="1:19" s="148" customFormat="1" ht="48" customHeight="1" x14ac:dyDescent="0.35">
      <c r="A29" s="122" t="s">
        <v>382</v>
      </c>
      <c r="B29" s="123">
        <v>2022</v>
      </c>
      <c r="C29" s="123" t="s">
        <v>29</v>
      </c>
      <c r="D29" s="123" t="s">
        <v>30</v>
      </c>
      <c r="E29" s="124" t="s">
        <v>383</v>
      </c>
      <c r="F29" s="124" t="s">
        <v>265</v>
      </c>
      <c r="G29" s="129">
        <v>0</v>
      </c>
      <c r="H29" s="123"/>
      <c r="I29" s="123" t="s">
        <v>41</v>
      </c>
      <c r="J29" s="130" t="s">
        <v>222</v>
      </c>
      <c r="K29" s="126">
        <v>2000000</v>
      </c>
      <c r="L29" s="126"/>
      <c r="M29" s="126"/>
      <c r="N29" s="126"/>
      <c r="O29" s="127"/>
      <c r="P29" s="128">
        <f>SUM(PAPI20_22_23[[#This Row],[Recurso financeiro estimado no ano (R$) - Cobrança Estadual]:[Recurso financeiro estimado no ano (R$) - Outras]])</f>
        <v>2000000</v>
      </c>
      <c r="Q29" s="122"/>
      <c r="R29" s="143"/>
      <c r="S29" s="135"/>
    </row>
    <row r="30" spans="1:19" s="148" customFormat="1" ht="48" customHeight="1" x14ac:dyDescent="0.35">
      <c r="A30" s="122" t="s">
        <v>382</v>
      </c>
      <c r="B30" s="82">
        <v>2023</v>
      </c>
      <c r="C30" s="82" t="s">
        <v>29</v>
      </c>
      <c r="D30" s="82" t="s">
        <v>30</v>
      </c>
      <c r="E30" s="124" t="s">
        <v>383</v>
      </c>
      <c r="F30" s="124" t="s">
        <v>265</v>
      </c>
      <c r="G30" s="132">
        <v>0</v>
      </c>
      <c r="H30" s="82"/>
      <c r="I30" s="82" t="s">
        <v>41</v>
      </c>
      <c r="J30" s="135" t="s">
        <v>222</v>
      </c>
      <c r="K30" s="122">
        <v>2500000</v>
      </c>
      <c r="L30" s="122"/>
      <c r="M30" s="122"/>
      <c r="N30" s="122"/>
      <c r="O30" s="133"/>
      <c r="P30" s="128">
        <f>SUM(PAPI20_22_23[[#This Row],[Recurso financeiro estimado no ano (R$) - Cobrança Estadual]:[Recurso financeiro estimado no ano (R$) - Outras]])</f>
        <v>2500000</v>
      </c>
      <c r="Q30" s="122"/>
      <c r="R30" s="143"/>
      <c r="S30" s="135"/>
    </row>
    <row r="31" spans="1:19" s="148" customFormat="1" ht="48" customHeight="1" x14ac:dyDescent="0.35">
      <c r="A31" s="122" t="s">
        <v>384</v>
      </c>
      <c r="B31" s="123">
        <v>2022</v>
      </c>
      <c r="C31" s="123" t="s">
        <v>65</v>
      </c>
      <c r="D31" s="123" t="s">
        <v>30</v>
      </c>
      <c r="E31" s="124" t="s">
        <v>238</v>
      </c>
      <c r="F31" s="124" t="s">
        <v>266</v>
      </c>
      <c r="G31" s="129">
        <v>0</v>
      </c>
      <c r="H31" s="123"/>
      <c r="I31" s="123" t="s">
        <v>22</v>
      </c>
      <c r="J31" s="130" t="s">
        <v>286</v>
      </c>
      <c r="K31" s="126"/>
      <c r="L31" s="126"/>
      <c r="M31" s="126"/>
      <c r="N31" s="126">
        <v>7680000</v>
      </c>
      <c r="O31" s="127"/>
      <c r="P31" s="128">
        <f>SUM(PAPI20_22_23[[#This Row],[Recurso financeiro estimado no ano (R$) - Cobrança Estadual]:[Recurso financeiro estimado no ano (R$) - Outras]])</f>
        <v>7680000</v>
      </c>
      <c r="Q31" s="122"/>
      <c r="R31" s="143"/>
      <c r="S31" s="135"/>
    </row>
    <row r="32" spans="1:19" s="148" customFormat="1" ht="48" customHeight="1" x14ac:dyDescent="0.35">
      <c r="A32" s="122" t="s">
        <v>384</v>
      </c>
      <c r="B32" s="82">
        <v>2023</v>
      </c>
      <c r="C32" s="82" t="s">
        <v>65</v>
      </c>
      <c r="D32" s="82" t="s">
        <v>30</v>
      </c>
      <c r="E32" s="124" t="s">
        <v>238</v>
      </c>
      <c r="F32" s="124" t="s">
        <v>266</v>
      </c>
      <c r="G32" s="132">
        <v>0</v>
      </c>
      <c r="H32" s="82"/>
      <c r="I32" s="82" t="s">
        <v>22</v>
      </c>
      <c r="J32" s="130" t="s">
        <v>286</v>
      </c>
      <c r="K32" s="122"/>
      <c r="L32" s="122"/>
      <c r="M32" s="122"/>
      <c r="N32" s="122">
        <v>7680000</v>
      </c>
      <c r="O32" s="133"/>
      <c r="P32" s="128">
        <f>SUM(PAPI20_22_23[[#This Row],[Recurso financeiro estimado no ano (R$) - Cobrança Estadual]:[Recurso financeiro estimado no ano (R$) - Outras]])</f>
        <v>7680000</v>
      </c>
      <c r="Q32" s="122"/>
      <c r="R32" s="143"/>
      <c r="S32" s="135"/>
    </row>
    <row r="33" spans="1:19" s="148" customFormat="1" ht="48" customHeight="1" x14ac:dyDescent="0.35">
      <c r="A33" s="122" t="s">
        <v>385</v>
      </c>
      <c r="B33" s="123">
        <v>2022</v>
      </c>
      <c r="C33" s="123" t="s">
        <v>65</v>
      </c>
      <c r="D33" s="123" t="s">
        <v>30</v>
      </c>
      <c r="E33" s="124" t="s">
        <v>239</v>
      </c>
      <c r="F33" s="124" t="s">
        <v>267</v>
      </c>
      <c r="G33" s="129">
        <v>0</v>
      </c>
      <c r="H33" s="123"/>
      <c r="I33" s="123" t="s">
        <v>22</v>
      </c>
      <c r="J33" s="130" t="s">
        <v>287</v>
      </c>
      <c r="K33" s="126"/>
      <c r="L33" s="126"/>
      <c r="M33" s="126"/>
      <c r="N33" s="126">
        <v>3840000</v>
      </c>
      <c r="O33" s="127"/>
      <c r="P33" s="128">
        <f>SUM(PAPI20_22_23[[#This Row],[Recurso financeiro estimado no ano (R$) - Cobrança Estadual]:[Recurso financeiro estimado no ano (R$) - Outras]])</f>
        <v>3840000</v>
      </c>
      <c r="Q33" s="122"/>
      <c r="R33" s="143"/>
      <c r="S33" s="135"/>
    </row>
    <row r="34" spans="1:19" s="148" customFormat="1" ht="48" customHeight="1" x14ac:dyDescent="0.35">
      <c r="A34" s="122" t="s">
        <v>385</v>
      </c>
      <c r="B34" s="123">
        <v>2023</v>
      </c>
      <c r="C34" s="123" t="s">
        <v>65</v>
      </c>
      <c r="D34" s="123" t="s">
        <v>30</v>
      </c>
      <c r="E34" s="124" t="s">
        <v>239</v>
      </c>
      <c r="F34" s="124" t="s">
        <v>267</v>
      </c>
      <c r="G34" s="132">
        <v>0</v>
      </c>
      <c r="H34" s="82"/>
      <c r="I34" s="82" t="s">
        <v>22</v>
      </c>
      <c r="J34" s="135" t="s">
        <v>287</v>
      </c>
      <c r="K34" s="122"/>
      <c r="L34" s="122"/>
      <c r="M34" s="122"/>
      <c r="N34" s="122">
        <v>3840000</v>
      </c>
      <c r="O34" s="133"/>
      <c r="P34" s="128">
        <f>SUM(PAPI20_22_23[[#This Row],[Recurso financeiro estimado no ano (R$) - Cobrança Estadual]:[Recurso financeiro estimado no ano (R$) - Outras]])</f>
        <v>3840000</v>
      </c>
      <c r="Q34" s="122"/>
      <c r="R34" s="143"/>
      <c r="S34" s="135"/>
    </row>
    <row r="35" spans="1:19" s="148" customFormat="1" ht="48" customHeight="1" x14ac:dyDescent="0.35">
      <c r="A35" s="122" t="s">
        <v>386</v>
      </c>
      <c r="B35" s="123">
        <v>2022</v>
      </c>
      <c r="C35" s="123" t="s">
        <v>65</v>
      </c>
      <c r="D35" s="123" t="s">
        <v>30</v>
      </c>
      <c r="E35" s="124" t="s">
        <v>240</v>
      </c>
      <c r="F35" s="124" t="s">
        <v>268</v>
      </c>
      <c r="G35" s="129">
        <v>0</v>
      </c>
      <c r="H35" s="123"/>
      <c r="I35" s="123" t="s">
        <v>22</v>
      </c>
      <c r="J35" s="130" t="s">
        <v>288</v>
      </c>
      <c r="K35" s="126">
        <v>3000000</v>
      </c>
      <c r="L35" s="126"/>
      <c r="M35" s="126"/>
      <c r="N35" s="126"/>
      <c r="O35" s="127"/>
      <c r="P35" s="128">
        <f>SUM(PAPI20_22_23[[#This Row],[Recurso financeiro estimado no ano (R$) - Cobrança Estadual]:[Recurso financeiro estimado no ano (R$) - Outras]])</f>
        <v>3000000</v>
      </c>
      <c r="Q35" s="122"/>
      <c r="R35" s="143"/>
      <c r="S35" s="135"/>
    </row>
    <row r="36" spans="1:19" s="148" customFormat="1" ht="56" customHeight="1" x14ac:dyDescent="0.35">
      <c r="A36" s="122" t="s">
        <v>386</v>
      </c>
      <c r="B36" s="123">
        <v>2023</v>
      </c>
      <c r="C36" s="123" t="s">
        <v>65</v>
      </c>
      <c r="D36" s="123" t="s">
        <v>30</v>
      </c>
      <c r="E36" s="124" t="s">
        <v>240</v>
      </c>
      <c r="F36" s="124" t="s">
        <v>268</v>
      </c>
      <c r="G36" s="132">
        <v>0</v>
      </c>
      <c r="H36" s="82"/>
      <c r="I36" s="82" t="s">
        <v>22</v>
      </c>
      <c r="J36" s="130" t="s">
        <v>288</v>
      </c>
      <c r="K36" s="122">
        <v>4000000</v>
      </c>
      <c r="L36" s="122"/>
      <c r="M36" s="122"/>
      <c r="N36" s="122"/>
      <c r="O36" s="133"/>
      <c r="P36" s="128">
        <f>SUM(PAPI20_22_23[[#This Row],[Recurso financeiro estimado no ano (R$) - Cobrança Estadual]:[Recurso financeiro estimado no ano (R$) - Outras]])</f>
        <v>4000000</v>
      </c>
      <c r="Q36" s="122"/>
      <c r="R36" s="143"/>
      <c r="S36" s="135"/>
    </row>
    <row r="37" spans="1:19" s="148" customFormat="1" ht="53.5" customHeight="1" x14ac:dyDescent="0.35">
      <c r="A37" s="122" t="s">
        <v>387</v>
      </c>
      <c r="B37" s="123">
        <v>2023</v>
      </c>
      <c r="C37" s="123" t="s">
        <v>65</v>
      </c>
      <c r="D37" s="123" t="s">
        <v>30</v>
      </c>
      <c r="E37" s="124" t="s">
        <v>241</v>
      </c>
      <c r="F37" s="124" t="s">
        <v>269</v>
      </c>
      <c r="G37" s="129">
        <v>0</v>
      </c>
      <c r="H37" s="123" t="s">
        <v>22</v>
      </c>
      <c r="I37" s="123" t="s">
        <v>22</v>
      </c>
      <c r="J37" s="130" t="s">
        <v>388</v>
      </c>
      <c r="K37" s="126"/>
      <c r="L37" s="126"/>
      <c r="M37" s="126"/>
      <c r="N37" s="126">
        <v>1800000</v>
      </c>
      <c r="O37" s="127"/>
      <c r="P37" s="128">
        <f>SUM(PAPI20_22_23[[#This Row],[Recurso financeiro estimado no ano (R$) - Cobrança Estadual]:[Recurso financeiro estimado no ano (R$) - Outras]])</f>
        <v>1800000</v>
      </c>
      <c r="Q37" s="122"/>
      <c r="R37" s="143"/>
      <c r="S37" s="135"/>
    </row>
    <row r="38" spans="1:19" s="148" customFormat="1" ht="48" customHeight="1" x14ac:dyDescent="0.35">
      <c r="A38" s="122" t="s">
        <v>389</v>
      </c>
      <c r="B38" s="123">
        <v>2022</v>
      </c>
      <c r="C38" s="123" t="s">
        <v>67</v>
      </c>
      <c r="D38" s="123" t="s">
        <v>30</v>
      </c>
      <c r="E38" s="124" t="s">
        <v>242</v>
      </c>
      <c r="F38" s="124" t="s">
        <v>390</v>
      </c>
      <c r="G38" s="129">
        <v>0</v>
      </c>
      <c r="H38" s="123"/>
      <c r="I38" s="123" t="s">
        <v>41</v>
      </c>
      <c r="J38" s="130" t="s">
        <v>222</v>
      </c>
      <c r="K38" s="126">
        <v>3000000</v>
      </c>
      <c r="L38" s="126"/>
      <c r="M38" s="126"/>
      <c r="N38" s="126"/>
      <c r="O38" s="127"/>
      <c r="P38" s="128">
        <f>SUM(PAPI20_22_23[[#This Row],[Recurso financeiro estimado no ano (R$) - Cobrança Estadual]:[Recurso financeiro estimado no ano (R$) - Outras]])</f>
        <v>3000000</v>
      </c>
      <c r="Q38" s="122"/>
      <c r="R38" s="143"/>
      <c r="S38" s="135"/>
    </row>
    <row r="39" spans="1:19" s="148" customFormat="1" ht="48" customHeight="1" x14ac:dyDescent="0.35">
      <c r="A39" s="122" t="s">
        <v>389</v>
      </c>
      <c r="B39" s="123">
        <v>2023</v>
      </c>
      <c r="C39" s="123" t="s">
        <v>67</v>
      </c>
      <c r="D39" s="123" t="s">
        <v>30</v>
      </c>
      <c r="E39" s="124" t="s">
        <v>242</v>
      </c>
      <c r="F39" s="124" t="s">
        <v>390</v>
      </c>
      <c r="G39" s="132">
        <v>0</v>
      </c>
      <c r="H39" s="82"/>
      <c r="I39" s="82" t="s">
        <v>41</v>
      </c>
      <c r="J39" s="135" t="s">
        <v>222</v>
      </c>
      <c r="K39" s="122">
        <v>3000000</v>
      </c>
      <c r="L39" s="122"/>
      <c r="M39" s="122"/>
      <c r="N39" s="122"/>
      <c r="O39" s="133"/>
      <c r="P39" s="128">
        <f>SUM(PAPI20_22_23[[#This Row],[Recurso financeiro estimado no ano (R$) - Cobrança Estadual]:[Recurso financeiro estimado no ano (R$) - Outras]])</f>
        <v>3000000</v>
      </c>
      <c r="Q39" s="122"/>
      <c r="R39" s="143"/>
      <c r="S39" s="135"/>
    </row>
    <row r="40" spans="1:19" s="148" customFormat="1" ht="48" customHeight="1" x14ac:dyDescent="0.35">
      <c r="A40" s="122" t="s">
        <v>391</v>
      </c>
      <c r="B40" s="123">
        <v>2022</v>
      </c>
      <c r="C40" s="123" t="s">
        <v>46</v>
      </c>
      <c r="D40" s="123" t="s">
        <v>30</v>
      </c>
      <c r="E40" s="124" t="s">
        <v>392</v>
      </c>
      <c r="F40" s="124" t="s">
        <v>272</v>
      </c>
      <c r="G40" s="129">
        <v>0</v>
      </c>
      <c r="H40" s="123"/>
      <c r="I40" s="123" t="s">
        <v>41</v>
      </c>
      <c r="J40" s="130" t="s">
        <v>281</v>
      </c>
      <c r="K40" s="126">
        <v>2000000</v>
      </c>
      <c r="L40" s="126"/>
      <c r="M40" s="126"/>
      <c r="N40" s="122"/>
      <c r="O40" s="127"/>
      <c r="P40" s="128">
        <f>SUM(PAPI20_22_23[[#This Row],[Recurso financeiro estimado no ano (R$) - Cobrança Estadual]:[Recurso financeiro estimado no ano (R$) - Outras]])</f>
        <v>2000000</v>
      </c>
      <c r="Q40" s="122"/>
      <c r="R40" s="143"/>
      <c r="S40" s="135"/>
    </row>
    <row r="41" spans="1:19" s="148" customFormat="1" ht="48" customHeight="1" x14ac:dyDescent="0.35">
      <c r="A41" s="122" t="s">
        <v>391</v>
      </c>
      <c r="B41" s="123">
        <v>2023</v>
      </c>
      <c r="C41" s="123" t="s">
        <v>46</v>
      </c>
      <c r="D41" s="123" t="s">
        <v>30</v>
      </c>
      <c r="E41" s="124" t="s">
        <v>392</v>
      </c>
      <c r="F41" s="124" t="s">
        <v>272</v>
      </c>
      <c r="G41" s="132">
        <v>0</v>
      </c>
      <c r="H41" s="82"/>
      <c r="I41" s="82" t="s">
        <v>41</v>
      </c>
      <c r="J41" s="135" t="s">
        <v>281</v>
      </c>
      <c r="K41" s="122">
        <v>2000000</v>
      </c>
      <c r="L41" s="122"/>
      <c r="M41" s="122"/>
      <c r="N41" s="122"/>
      <c r="O41" s="133"/>
      <c r="P41" s="128">
        <f>SUM(PAPI20_22_23[[#This Row],[Recurso financeiro estimado no ano (R$) - Cobrança Estadual]:[Recurso financeiro estimado no ano (R$) - Outras]])</f>
        <v>2000000</v>
      </c>
      <c r="Q41" s="122"/>
      <c r="R41" s="143"/>
      <c r="S41" s="135"/>
    </row>
    <row r="42" spans="1:19" s="148" customFormat="1" ht="48" customHeight="1" x14ac:dyDescent="0.35">
      <c r="A42" s="122" t="s">
        <v>393</v>
      </c>
      <c r="B42" s="123">
        <v>2022</v>
      </c>
      <c r="C42" s="123" t="s">
        <v>46</v>
      </c>
      <c r="D42" s="123" t="s">
        <v>30</v>
      </c>
      <c r="E42" s="124" t="s">
        <v>246</v>
      </c>
      <c r="F42" s="124" t="s">
        <v>394</v>
      </c>
      <c r="G42" s="129">
        <v>0</v>
      </c>
      <c r="H42" s="123"/>
      <c r="I42" s="123" t="s">
        <v>41</v>
      </c>
      <c r="J42" s="130" t="s">
        <v>222</v>
      </c>
      <c r="K42" s="126">
        <v>2500000</v>
      </c>
      <c r="L42" s="126"/>
      <c r="M42" s="126"/>
      <c r="N42" s="122"/>
      <c r="O42" s="127"/>
      <c r="P42" s="128">
        <f>SUM(PAPI20_22_23[[#This Row],[Recurso financeiro estimado no ano (R$) - Cobrança Estadual]:[Recurso financeiro estimado no ano (R$) - Outras]])</f>
        <v>2500000</v>
      </c>
      <c r="Q42" s="122"/>
      <c r="R42" s="143"/>
      <c r="S42" s="135"/>
    </row>
    <row r="43" spans="1:19" s="148" customFormat="1" ht="48" customHeight="1" x14ac:dyDescent="0.35">
      <c r="A43" s="122" t="s">
        <v>393</v>
      </c>
      <c r="B43" s="123">
        <v>2023</v>
      </c>
      <c r="C43" s="123" t="s">
        <v>46</v>
      </c>
      <c r="D43" s="123" t="s">
        <v>30</v>
      </c>
      <c r="E43" s="124" t="s">
        <v>246</v>
      </c>
      <c r="F43" s="124" t="s">
        <v>394</v>
      </c>
      <c r="G43" s="132">
        <v>0</v>
      </c>
      <c r="H43" s="82"/>
      <c r="I43" s="82" t="s">
        <v>41</v>
      </c>
      <c r="J43" s="135" t="s">
        <v>222</v>
      </c>
      <c r="K43" s="122">
        <v>5000000</v>
      </c>
      <c r="L43" s="122"/>
      <c r="M43" s="122"/>
      <c r="N43" s="122"/>
      <c r="O43" s="133"/>
      <c r="P43" s="128">
        <f>SUM(PAPI20_22_23[[#This Row],[Recurso financeiro estimado no ano (R$) - Cobrança Estadual]:[Recurso financeiro estimado no ano (R$) - Outras]])</f>
        <v>5000000</v>
      </c>
      <c r="Q43" s="122"/>
      <c r="R43" s="143"/>
      <c r="S43" s="135"/>
    </row>
    <row r="44" spans="1:19" s="148" customFormat="1" ht="48" customHeight="1" x14ac:dyDescent="0.35">
      <c r="A44" s="122" t="s">
        <v>395</v>
      </c>
      <c r="B44" s="123">
        <v>2023</v>
      </c>
      <c r="C44" s="123" t="s">
        <v>70</v>
      </c>
      <c r="D44" s="123" t="s">
        <v>30</v>
      </c>
      <c r="E44" s="124" t="s">
        <v>396</v>
      </c>
      <c r="F44" s="124" t="s">
        <v>397</v>
      </c>
      <c r="G44" s="129">
        <v>0</v>
      </c>
      <c r="H44" s="123" t="s">
        <v>20</v>
      </c>
      <c r="I44" s="123" t="s">
        <v>41</v>
      </c>
      <c r="J44" s="130" t="s">
        <v>398</v>
      </c>
      <c r="K44" s="126">
        <v>2000000</v>
      </c>
      <c r="L44" s="126"/>
      <c r="M44" s="126"/>
      <c r="N44" s="136"/>
      <c r="O44" s="127"/>
      <c r="P44" s="128">
        <f>SUM(PAPI20_22_23[[#This Row],[Recurso financeiro estimado no ano (R$) - Cobrança Estadual]:[Recurso financeiro estimado no ano (R$) - Outras]])</f>
        <v>2000000</v>
      </c>
      <c r="Q44" s="122"/>
      <c r="R44" s="143"/>
      <c r="S44" s="135"/>
    </row>
    <row r="45" spans="1:19" s="148" customFormat="1" ht="48" customHeight="1" x14ac:dyDescent="0.35">
      <c r="A45" s="122" t="s">
        <v>399</v>
      </c>
      <c r="B45" s="123">
        <v>2022</v>
      </c>
      <c r="C45" s="123" t="s">
        <v>70</v>
      </c>
      <c r="D45" s="123" t="s">
        <v>30</v>
      </c>
      <c r="E45" s="124" t="s">
        <v>245</v>
      </c>
      <c r="F45" s="124" t="s">
        <v>273</v>
      </c>
      <c r="G45" s="129">
        <v>0</v>
      </c>
      <c r="H45" s="123"/>
      <c r="I45" s="123" t="s">
        <v>41</v>
      </c>
      <c r="J45" s="135" t="s">
        <v>284</v>
      </c>
      <c r="K45" s="126">
        <v>1000000</v>
      </c>
      <c r="L45" s="126"/>
      <c r="M45" s="126"/>
      <c r="N45" s="136"/>
      <c r="O45" s="127"/>
      <c r="P45" s="128">
        <f>SUM(PAPI20_22_23[[#This Row],[Recurso financeiro estimado no ano (R$) - Cobrança Estadual]:[Recurso financeiro estimado no ano (R$) - Outras]])</f>
        <v>1000000</v>
      </c>
      <c r="Q45" s="122"/>
      <c r="R45" s="143"/>
      <c r="S45" s="135"/>
    </row>
    <row r="46" spans="1:19" s="148" customFormat="1" ht="48" customHeight="1" x14ac:dyDescent="0.35">
      <c r="A46" s="122" t="s">
        <v>400</v>
      </c>
      <c r="B46" s="123">
        <v>2022</v>
      </c>
      <c r="C46" s="123" t="s">
        <v>34</v>
      </c>
      <c r="D46" s="123" t="s">
        <v>84</v>
      </c>
      <c r="E46" s="124" t="s">
        <v>247</v>
      </c>
      <c r="F46" s="124" t="s">
        <v>275</v>
      </c>
      <c r="G46" s="129">
        <v>0</v>
      </c>
      <c r="H46" s="123"/>
      <c r="I46" s="123" t="s">
        <v>22</v>
      </c>
      <c r="J46" s="130" t="s">
        <v>290</v>
      </c>
      <c r="K46" s="126">
        <v>2500000</v>
      </c>
      <c r="L46" s="126"/>
      <c r="M46" s="126"/>
      <c r="N46" s="122"/>
      <c r="O46" s="127"/>
      <c r="P46" s="128">
        <f>SUM(PAPI20_22_23[[#This Row],[Recurso financeiro estimado no ano (R$) - Cobrança Estadual]:[Recurso financeiro estimado no ano (R$) - Outras]])</f>
        <v>2500000</v>
      </c>
      <c r="Q46" s="122"/>
      <c r="R46" s="143"/>
      <c r="S46" s="144"/>
    </row>
    <row r="47" spans="1:19" s="148" customFormat="1" ht="48" customHeight="1" x14ac:dyDescent="0.35">
      <c r="A47" s="122" t="s">
        <v>400</v>
      </c>
      <c r="B47" s="123">
        <v>2023</v>
      </c>
      <c r="C47" s="123" t="s">
        <v>34</v>
      </c>
      <c r="D47" s="123" t="s">
        <v>84</v>
      </c>
      <c r="E47" s="124" t="s">
        <v>247</v>
      </c>
      <c r="F47" s="124" t="s">
        <v>275</v>
      </c>
      <c r="G47" s="132">
        <v>0</v>
      </c>
      <c r="H47" s="82"/>
      <c r="I47" s="82" t="s">
        <v>22</v>
      </c>
      <c r="J47" s="135" t="s">
        <v>290</v>
      </c>
      <c r="K47" s="122">
        <v>6000000</v>
      </c>
      <c r="L47" s="122"/>
      <c r="M47" s="122"/>
      <c r="N47" s="122"/>
      <c r="O47" s="133"/>
      <c r="P47" s="128">
        <f>SUM(PAPI20_22_23[[#This Row],[Recurso financeiro estimado no ano (R$) - Cobrança Estadual]:[Recurso financeiro estimado no ano (R$) - Outras]])</f>
        <v>6000000</v>
      </c>
      <c r="Q47" s="122"/>
      <c r="R47" s="143"/>
      <c r="S47" s="135"/>
    </row>
    <row r="48" spans="1:19" s="148" customFormat="1" ht="48" customHeight="1" x14ac:dyDescent="0.35">
      <c r="A48" s="122" t="s">
        <v>401</v>
      </c>
      <c r="B48" s="123">
        <v>2022</v>
      </c>
      <c r="C48" s="123" t="s">
        <v>34</v>
      </c>
      <c r="D48" s="123" t="s">
        <v>84</v>
      </c>
      <c r="E48" s="124" t="s">
        <v>402</v>
      </c>
      <c r="F48" s="124" t="s">
        <v>275</v>
      </c>
      <c r="G48" s="129">
        <v>0</v>
      </c>
      <c r="H48" s="123"/>
      <c r="I48" s="123" t="s">
        <v>22</v>
      </c>
      <c r="J48" s="130" t="s">
        <v>291</v>
      </c>
      <c r="K48" s="126"/>
      <c r="L48" s="126"/>
      <c r="M48" s="126"/>
      <c r="N48" s="122">
        <v>500000000</v>
      </c>
      <c r="O48" s="127"/>
      <c r="P48" s="128">
        <f>SUM(PAPI20_22_23[[#This Row],[Recurso financeiro estimado no ano (R$) - Cobrança Estadual]:[Recurso financeiro estimado no ano (R$) - Outras]])</f>
        <v>500000000</v>
      </c>
      <c r="Q48" s="122"/>
      <c r="R48" s="143"/>
      <c r="S48" s="135"/>
    </row>
    <row r="49" spans="1:19" s="148" customFormat="1" ht="48" customHeight="1" x14ac:dyDescent="0.35">
      <c r="A49" s="122" t="s">
        <v>401</v>
      </c>
      <c r="B49" s="123">
        <v>2023</v>
      </c>
      <c r="C49" s="123" t="s">
        <v>34</v>
      </c>
      <c r="D49" s="123" t="s">
        <v>84</v>
      </c>
      <c r="E49" s="124" t="s">
        <v>402</v>
      </c>
      <c r="F49" s="124" t="s">
        <v>275</v>
      </c>
      <c r="G49" s="132">
        <v>0</v>
      </c>
      <c r="H49" s="82"/>
      <c r="I49" s="82" t="s">
        <v>22</v>
      </c>
      <c r="J49" s="135" t="s">
        <v>291</v>
      </c>
      <c r="K49" s="122"/>
      <c r="L49" s="122"/>
      <c r="M49" s="122"/>
      <c r="N49" s="122">
        <v>500000000</v>
      </c>
      <c r="O49" s="133"/>
      <c r="P49" s="128">
        <f>SUM(PAPI20_22_23[[#This Row],[Recurso financeiro estimado no ano (R$) - Cobrança Estadual]:[Recurso financeiro estimado no ano (R$) - Outras]])</f>
        <v>500000000</v>
      </c>
      <c r="Q49" s="122"/>
      <c r="R49" s="143"/>
      <c r="S49" s="135"/>
    </row>
    <row r="50" spans="1:19" s="148" customFormat="1" ht="48" customHeight="1" x14ac:dyDescent="0.35">
      <c r="A50" s="122" t="s">
        <v>403</v>
      </c>
      <c r="B50" s="123">
        <v>2022</v>
      </c>
      <c r="C50" s="123" t="s">
        <v>75</v>
      </c>
      <c r="D50" s="123" t="s">
        <v>84</v>
      </c>
      <c r="E50" s="124" t="s">
        <v>248</v>
      </c>
      <c r="F50" s="124" t="s">
        <v>404</v>
      </c>
      <c r="G50" s="129">
        <v>0</v>
      </c>
      <c r="H50" s="123"/>
      <c r="I50" s="123" t="s">
        <v>22</v>
      </c>
      <c r="J50" s="130" t="s">
        <v>291</v>
      </c>
      <c r="K50" s="126"/>
      <c r="L50" s="126"/>
      <c r="M50" s="126"/>
      <c r="N50" s="136">
        <v>130000000</v>
      </c>
      <c r="O50" s="127"/>
      <c r="P50" s="128">
        <f>SUM(PAPI20_22_23[[#This Row],[Recurso financeiro estimado no ano (R$) - Cobrança Estadual]:[Recurso financeiro estimado no ano (R$) - Outras]])</f>
        <v>130000000</v>
      </c>
      <c r="Q50" s="122"/>
      <c r="R50" s="143"/>
      <c r="S50" s="135"/>
    </row>
    <row r="51" spans="1:19" s="148" customFormat="1" ht="48" customHeight="1" x14ac:dyDescent="0.35">
      <c r="A51" s="122" t="s">
        <v>403</v>
      </c>
      <c r="B51" s="123">
        <v>2023</v>
      </c>
      <c r="C51" s="123" t="s">
        <v>75</v>
      </c>
      <c r="D51" s="123" t="s">
        <v>84</v>
      </c>
      <c r="E51" s="124" t="s">
        <v>248</v>
      </c>
      <c r="F51" s="124" t="s">
        <v>404</v>
      </c>
      <c r="G51" s="129">
        <v>0</v>
      </c>
      <c r="H51" s="123"/>
      <c r="I51" s="123" t="s">
        <v>22</v>
      </c>
      <c r="J51" s="130" t="s">
        <v>291</v>
      </c>
      <c r="K51" s="126"/>
      <c r="L51" s="126"/>
      <c r="M51" s="126"/>
      <c r="N51" s="136">
        <v>130000000</v>
      </c>
      <c r="O51" s="127"/>
      <c r="P51" s="128">
        <f>SUM(PAPI20_22_23[[#This Row],[Recurso financeiro estimado no ano (R$) - Cobrança Estadual]:[Recurso financeiro estimado no ano (R$) - Outras]])</f>
        <v>130000000</v>
      </c>
      <c r="Q51" s="122"/>
      <c r="R51" s="143"/>
      <c r="S51" s="135"/>
    </row>
    <row r="52" spans="1:19" s="148" customFormat="1" ht="48" customHeight="1" x14ac:dyDescent="0.35">
      <c r="A52" s="122" t="s">
        <v>405</v>
      </c>
      <c r="B52" s="123">
        <v>2022</v>
      </c>
      <c r="C52" s="123" t="s">
        <v>75</v>
      </c>
      <c r="D52" s="123" t="s">
        <v>32</v>
      </c>
      <c r="E52" s="124" t="s">
        <v>249</v>
      </c>
      <c r="F52" s="124" t="s">
        <v>277</v>
      </c>
      <c r="G52" s="129">
        <v>0</v>
      </c>
      <c r="H52" s="123"/>
      <c r="I52" s="123" t="s">
        <v>104</v>
      </c>
      <c r="J52" s="123" t="s">
        <v>218</v>
      </c>
      <c r="K52" s="126"/>
      <c r="L52" s="126"/>
      <c r="M52" s="126"/>
      <c r="N52" s="136">
        <v>50000000</v>
      </c>
      <c r="O52" s="127"/>
      <c r="P52" s="128">
        <f>SUM(PAPI20_22_23[[#This Row],[Recurso financeiro estimado no ano (R$) - Cobrança Estadual]:[Recurso financeiro estimado no ano (R$) - Outras]])</f>
        <v>50000000</v>
      </c>
      <c r="Q52" s="122"/>
      <c r="R52" s="143"/>
      <c r="S52" s="144"/>
    </row>
    <row r="53" spans="1:19" s="148" customFormat="1" ht="48" customHeight="1" x14ac:dyDescent="0.35">
      <c r="A53" s="122" t="s">
        <v>405</v>
      </c>
      <c r="B53" s="123">
        <v>2023</v>
      </c>
      <c r="C53" s="123" t="s">
        <v>75</v>
      </c>
      <c r="D53" s="123" t="s">
        <v>32</v>
      </c>
      <c r="E53" s="124" t="s">
        <v>249</v>
      </c>
      <c r="F53" s="124" t="s">
        <v>277</v>
      </c>
      <c r="G53" s="132">
        <v>0</v>
      </c>
      <c r="H53" s="82"/>
      <c r="I53" s="82" t="s">
        <v>104</v>
      </c>
      <c r="J53" s="135" t="s">
        <v>218</v>
      </c>
      <c r="K53" s="122"/>
      <c r="L53" s="122"/>
      <c r="M53" s="122"/>
      <c r="N53" s="122">
        <v>50000000</v>
      </c>
      <c r="O53" s="133"/>
      <c r="P53" s="128">
        <f>SUM(PAPI20_22_23[[#This Row],[Recurso financeiro estimado no ano (R$) - Cobrança Estadual]:[Recurso financeiro estimado no ano (R$) - Outras]])</f>
        <v>50000000</v>
      </c>
      <c r="Q53" s="122"/>
      <c r="R53" s="143"/>
      <c r="S53" s="135"/>
    </row>
    <row r="54" spans="1:19" s="148" customFormat="1" ht="48" customHeight="1" x14ac:dyDescent="0.35">
      <c r="A54" s="122" t="s">
        <v>406</v>
      </c>
      <c r="B54" s="123">
        <v>2022</v>
      </c>
      <c r="C54" s="123" t="s">
        <v>77</v>
      </c>
      <c r="D54" s="123" t="s">
        <v>30</v>
      </c>
      <c r="E54" s="124" t="s">
        <v>250</v>
      </c>
      <c r="F54" s="124" t="s">
        <v>278</v>
      </c>
      <c r="G54" s="129">
        <v>0</v>
      </c>
      <c r="H54" s="123"/>
      <c r="I54" s="123" t="s">
        <v>41</v>
      </c>
      <c r="J54" s="130" t="s">
        <v>222</v>
      </c>
      <c r="K54" s="126">
        <v>4300000</v>
      </c>
      <c r="L54" s="126"/>
      <c r="M54" s="126"/>
      <c r="N54" s="136">
        <v>750000000</v>
      </c>
      <c r="O54" s="127"/>
      <c r="P54" s="128">
        <f>SUM(PAPI20_22_23[[#This Row],[Recurso financeiro estimado no ano (R$) - Cobrança Estadual]:[Recurso financeiro estimado no ano (R$) - Outras]])</f>
        <v>754300000</v>
      </c>
      <c r="Q54" s="122"/>
      <c r="R54" s="143"/>
      <c r="S54" s="135"/>
    </row>
    <row r="55" spans="1:19" s="148" customFormat="1" ht="48" customHeight="1" x14ac:dyDescent="0.35">
      <c r="A55" s="122" t="s">
        <v>406</v>
      </c>
      <c r="B55" s="123">
        <v>2023</v>
      </c>
      <c r="C55" s="123" t="s">
        <v>77</v>
      </c>
      <c r="D55" s="123" t="s">
        <v>30</v>
      </c>
      <c r="E55" s="124" t="s">
        <v>250</v>
      </c>
      <c r="F55" s="124" t="s">
        <v>278</v>
      </c>
      <c r="G55" s="132">
        <v>0</v>
      </c>
      <c r="H55" s="82"/>
      <c r="I55" s="82" t="s">
        <v>41</v>
      </c>
      <c r="J55" s="135" t="s">
        <v>222</v>
      </c>
      <c r="K55" s="122">
        <v>6000000</v>
      </c>
      <c r="L55" s="122"/>
      <c r="M55" s="122"/>
      <c r="N55" s="122">
        <v>750000000</v>
      </c>
      <c r="O55" s="133"/>
      <c r="P55" s="128">
        <f>SUM(PAPI20_22_23[[#This Row],[Recurso financeiro estimado no ano (R$) - Cobrança Estadual]:[Recurso financeiro estimado no ano (R$) - Outras]])</f>
        <v>756000000</v>
      </c>
      <c r="Q55" s="122"/>
      <c r="R55" s="143"/>
      <c r="S55" s="135"/>
    </row>
    <row r="56" spans="1:19" s="148" customFormat="1" ht="48" customHeight="1" x14ac:dyDescent="0.35">
      <c r="A56" s="122" t="s">
        <v>407</v>
      </c>
      <c r="B56" s="123">
        <v>2022</v>
      </c>
      <c r="C56" s="123" t="s">
        <v>35</v>
      </c>
      <c r="D56" s="123" t="s">
        <v>32</v>
      </c>
      <c r="E56" s="124" t="s">
        <v>408</v>
      </c>
      <c r="F56" s="124" t="s">
        <v>409</v>
      </c>
      <c r="G56" s="129">
        <v>0</v>
      </c>
      <c r="H56" s="137"/>
      <c r="I56" s="123" t="s">
        <v>41</v>
      </c>
      <c r="J56" s="130" t="s">
        <v>222</v>
      </c>
      <c r="K56" s="126">
        <v>500000</v>
      </c>
      <c r="L56" s="126"/>
      <c r="M56" s="126"/>
      <c r="N56" s="136"/>
      <c r="O56" s="127"/>
      <c r="P56" s="128">
        <f>SUM(PAPI20_22_23[[#This Row],[Recurso financeiro estimado no ano (R$) - Cobrança Estadual]:[Recurso financeiro estimado no ano (R$) - Outras]])</f>
        <v>500000</v>
      </c>
      <c r="Q56" s="122"/>
      <c r="R56" s="143"/>
      <c r="S56" s="135"/>
    </row>
    <row r="57" spans="1:19" s="148" customFormat="1" ht="48" customHeight="1" x14ac:dyDescent="0.35">
      <c r="A57" s="122" t="s">
        <v>407</v>
      </c>
      <c r="B57" s="123">
        <v>2023</v>
      </c>
      <c r="C57" s="123" t="s">
        <v>35</v>
      </c>
      <c r="D57" s="123" t="s">
        <v>32</v>
      </c>
      <c r="E57" s="124" t="s">
        <v>408</v>
      </c>
      <c r="F57" s="124" t="s">
        <v>409</v>
      </c>
      <c r="G57" s="132">
        <v>0</v>
      </c>
      <c r="H57" s="82"/>
      <c r="I57" s="82" t="s">
        <v>41</v>
      </c>
      <c r="J57" s="135" t="s">
        <v>222</v>
      </c>
      <c r="K57" s="122">
        <v>500000</v>
      </c>
      <c r="L57" s="122"/>
      <c r="M57" s="122"/>
      <c r="N57" s="122"/>
      <c r="O57" s="133"/>
      <c r="P57" s="128">
        <f>SUM(PAPI20_22_23[[#This Row],[Recurso financeiro estimado no ano (R$) - Cobrança Estadual]:[Recurso financeiro estimado no ano (R$) - Outras]])</f>
        <v>500000</v>
      </c>
      <c r="Q57" s="122"/>
      <c r="R57" s="143"/>
      <c r="S57" s="135"/>
    </row>
    <row r="58" spans="1:19" s="148" customFormat="1" ht="48" customHeight="1" x14ac:dyDescent="0.35">
      <c r="A58" s="122" t="s">
        <v>410</v>
      </c>
      <c r="B58" s="123">
        <v>2023</v>
      </c>
      <c r="C58" s="123" t="s">
        <v>35</v>
      </c>
      <c r="D58" s="123" t="s">
        <v>32</v>
      </c>
      <c r="E58" s="124" t="s">
        <v>411</v>
      </c>
      <c r="F58" s="124" t="s">
        <v>412</v>
      </c>
      <c r="G58" s="129">
        <v>0</v>
      </c>
      <c r="H58" s="123"/>
      <c r="I58" s="123" t="s">
        <v>41</v>
      </c>
      <c r="J58" s="130" t="s">
        <v>222</v>
      </c>
      <c r="K58" s="126"/>
      <c r="L58" s="126">
        <v>500000</v>
      </c>
      <c r="M58" s="126"/>
      <c r="N58" s="136"/>
      <c r="O58" s="127"/>
      <c r="P58" s="128">
        <f>SUM(PAPI20_22_23[[#This Row],[Recurso financeiro estimado no ano (R$) - Cobrança Estadual]:[Recurso financeiro estimado no ano (R$) - Outras]])</f>
        <v>500000</v>
      </c>
      <c r="Q58" s="122"/>
      <c r="R58" s="143"/>
      <c r="S58" s="135"/>
    </row>
    <row r="59" spans="1:19" s="148" customFormat="1" ht="48" customHeight="1" x14ac:dyDescent="0.35">
      <c r="A59" s="122" t="s">
        <v>413</v>
      </c>
      <c r="B59" s="123">
        <v>2022</v>
      </c>
      <c r="C59" s="123" t="s">
        <v>47</v>
      </c>
      <c r="D59" s="123" t="s">
        <v>32</v>
      </c>
      <c r="E59" s="124" t="s">
        <v>414</v>
      </c>
      <c r="F59" s="124" t="s">
        <v>415</v>
      </c>
      <c r="G59" s="129">
        <v>0</v>
      </c>
      <c r="H59" s="123"/>
      <c r="I59" s="123" t="s">
        <v>22</v>
      </c>
      <c r="J59" s="130" t="s">
        <v>285</v>
      </c>
      <c r="K59" s="126">
        <v>800000</v>
      </c>
      <c r="L59" s="126"/>
      <c r="M59" s="126"/>
      <c r="N59" s="136"/>
      <c r="O59" s="127"/>
      <c r="P59" s="128">
        <f>SUM(PAPI20_22_23[[#This Row],[Recurso financeiro estimado no ano (R$) - Cobrança Estadual]:[Recurso financeiro estimado no ano (R$) - Outras]])</f>
        <v>800000</v>
      </c>
      <c r="Q59" s="122"/>
      <c r="R59" s="143"/>
      <c r="S59" s="135"/>
    </row>
    <row r="60" spans="1:19" s="148" customFormat="1" ht="48" customHeight="1" x14ac:dyDescent="0.35">
      <c r="A60" s="122" t="s">
        <v>413</v>
      </c>
      <c r="B60" s="123">
        <v>2023</v>
      </c>
      <c r="C60" s="123" t="s">
        <v>47</v>
      </c>
      <c r="D60" s="123" t="s">
        <v>32</v>
      </c>
      <c r="E60" s="124" t="s">
        <v>414</v>
      </c>
      <c r="F60" s="124" t="s">
        <v>415</v>
      </c>
      <c r="G60" s="132">
        <v>0</v>
      </c>
      <c r="H60" s="82"/>
      <c r="I60" s="82" t="s">
        <v>22</v>
      </c>
      <c r="J60" s="135" t="s">
        <v>285</v>
      </c>
      <c r="K60" s="122">
        <v>1000000</v>
      </c>
      <c r="L60" s="122"/>
      <c r="M60" s="122"/>
      <c r="N60" s="122"/>
      <c r="O60" s="133"/>
      <c r="P60" s="128">
        <f>SUM(PAPI20_22_23[[#This Row],[Recurso financeiro estimado no ano (R$) - Cobrança Estadual]:[Recurso financeiro estimado no ano (R$) - Outras]])</f>
        <v>1000000</v>
      </c>
      <c r="Q60" s="122"/>
      <c r="R60" s="143"/>
      <c r="S60" s="135"/>
    </row>
    <row r="61" spans="1:19" s="148" customFormat="1" ht="48" customHeight="1" x14ac:dyDescent="0.35">
      <c r="A61" s="122" t="s">
        <v>416</v>
      </c>
      <c r="B61" s="123">
        <v>2022</v>
      </c>
      <c r="C61" s="123" t="s">
        <v>36</v>
      </c>
      <c r="D61" s="123" t="s">
        <v>32</v>
      </c>
      <c r="E61" s="124" t="s">
        <v>417</v>
      </c>
      <c r="F61" s="124" t="s">
        <v>418</v>
      </c>
      <c r="G61" s="129">
        <v>0</v>
      </c>
      <c r="H61" s="123" t="s">
        <v>20</v>
      </c>
      <c r="I61" s="123" t="s">
        <v>38</v>
      </c>
      <c r="J61" s="123" t="s">
        <v>356</v>
      </c>
      <c r="K61" s="126">
        <v>90000</v>
      </c>
      <c r="L61" s="126"/>
      <c r="M61" s="126"/>
      <c r="N61" s="136"/>
      <c r="O61" s="127"/>
      <c r="P61" s="128">
        <f>SUM(PAPI20_22_23[[#This Row],[Recurso financeiro estimado no ano (R$) - Cobrança Estadual]:[Recurso financeiro estimado no ano (R$) - Outras]])</f>
        <v>90000</v>
      </c>
      <c r="Q61" s="122"/>
      <c r="R61" s="143"/>
      <c r="S61" s="144"/>
    </row>
    <row r="62" spans="1:19" ht="48" customHeight="1" x14ac:dyDescent="0.35">
      <c r="A62" s="138"/>
      <c r="B62" s="139"/>
      <c r="C62" s="139"/>
      <c r="D62" s="139"/>
      <c r="E62" s="139"/>
      <c r="F62" s="139"/>
      <c r="G62" s="140"/>
      <c r="H62" s="139"/>
      <c r="I62" s="139"/>
      <c r="J62" s="139"/>
      <c r="K62" s="138">
        <f>SUBTOTAL(109,PAPI20_22_23[Recurso financeiro estimado no ano (R$) - Cobrança Estadual])</f>
        <v>117325000</v>
      </c>
      <c r="L62" s="138">
        <f>SUBTOTAL(109,PAPI20_22_23[Recurso financeiro estimado no ano (R$) - CFURH])</f>
        <v>2200000</v>
      </c>
      <c r="M62" s="138">
        <f>SUBTOTAL(109,PAPI20_22_23[Recurso financeiro estimado no ano (R$) - Cobrança Federal])</f>
        <v>0</v>
      </c>
      <c r="N62" s="138">
        <f>SUBTOTAL(109,PAPI20_22_23[Recurso financeiro estimado no ano (R$) - Outras])</f>
        <v>4945350000</v>
      </c>
      <c r="O62" s="141">
        <f>SUBTOTAL(109,PAPI20_22_23[Especificar Fonte - "Outras"])</f>
        <v>0</v>
      </c>
      <c r="P62" s="142">
        <f>SUBTOTAL(109,PAPI20_22_23[Recurso financeiro estimado no ano (R$)])</f>
        <v>5064875000</v>
      </c>
      <c r="Q62" s="138"/>
      <c r="R62" s="145"/>
      <c r="S62" s="146"/>
    </row>
    <row r="63" spans="1:19" ht="48" customHeight="1" x14ac:dyDescent="0.35"/>
    <row r="64" spans="1:19" ht="48" customHeight="1" x14ac:dyDescent="0.35"/>
    <row r="65" ht="48" customHeight="1" x14ac:dyDescent="0.35"/>
    <row r="66" ht="48" customHeight="1" x14ac:dyDescent="0.35"/>
    <row r="67" ht="48" customHeight="1" x14ac:dyDescent="0.35"/>
    <row r="68" ht="48" customHeight="1" x14ac:dyDescent="0.35"/>
    <row r="69" ht="48" customHeight="1" x14ac:dyDescent="0.35"/>
    <row r="70" ht="48" customHeight="1" x14ac:dyDescent="0.35"/>
    <row r="71" ht="48" customHeight="1" x14ac:dyDescent="0.35"/>
    <row r="72" ht="48" customHeight="1" x14ac:dyDescent="0.35"/>
    <row r="73" ht="48" customHeight="1" x14ac:dyDescent="0.35"/>
    <row r="74" ht="48" customHeight="1" x14ac:dyDescent="0.35"/>
    <row r="75" ht="48" customHeight="1" x14ac:dyDescent="0.35"/>
    <row r="76" ht="48" customHeight="1" x14ac:dyDescent="0.35"/>
    <row r="77" ht="48" customHeight="1" x14ac:dyDescent="0.35"/>
    <row r="78" ht="48" customHeight="1" x14ac:dyDescent="0.35"/>
    <row r="79" ht="48" customHeight="1" x14ac:dyDescent="0.35"/>
    <row r="80" ht="48" customHeight="1" x14ac:dyDescent="0.35"/>
    <row r="81" ht="48" customHeight="1" x14ac:dyDescent="0.35"/>
    <row r="82" ht="48" customHeight="1" x14ac:dyDescent="0.35"/>
    <row r="83" ht="48" customHeight="1" x14ac:dyDescent="0.35"/>
    <row r="84" ht="48" customHeight="1" x14ac:dyDescent="0.35"/>
    <row r="85" ht="48" customHeight="1" x14ac:dyDescent="0.35"/>
    <row r="86" ht="48" customHeight="1" x14ac:dyDescent="0.35"/>
    <row r="87" ht="48" customHeight="1" x14ac:dyDescent="0.35"/>
    <row r="88" ht="48" customHeight="1" x14ac:dyDescent="0.35"/>
    <row r="89" ht="48" customHeight="1" x14ac:dyDescent="0.35"/>
    <row r="90" ht="48" customHeight="1" x14ac:dyDescent="0.35"/>
    <row r="91" ht="48" customHeight="1" x14ac:dyDescent="0.35"/>
    <row r="92" ht="48" customHeight="1" x14ac:dyDescent="0.35"/>
    <row r="93" ht="48" customHeight="1" x14ac:dyDescent="0.35"/>
    <row r="94" ht="48" customHeight="1" x14ac:dyDescent="0.35"/>
    <row r="95" ht="48" customHeight="1" x14ac:dyDescent="0.35"/>
    <row r="96" ht="48" customHeight="1" x14ac:dyDescent="0.35"/>
    <row r="97" ht="48" customHeight="1" x14ac:dyDescent="0.35"/>
    <row r="98" ht="48" customHeight="1" x14ac:dyDescent="0.35"/>
    <row r="99" ht="48" customHeight="1" x14ac:dyDescent="0.35"/>
    <row r="100" ht="48" customHeight="1" x14ac:dyDescent="0.35"/>
  </sheetData>
  <sheetProtection insertRows="0" insertHyperlinks="0" deleteRows="0" sort="0"/>
  <phoneticPr fontId="6" type="noConversion"/>
  <conditionalFormatting sqref="D1:D61">
    <cfRule type="containsText" dxfId="88" priority="11" operator="containsText" text="PDC 1 e 2">
      <formula>NOT(ISERROR(SEARCH("PDC 1 e 2",D1)))</formula>
    </cfRule>
  </conditionalFormatting>
  <conditionalFormatting sqref="D1:D61">
    <cfRule type="containsText" dxfId="87" priority="10" operator="containsText" text="Prioritário">
      <formula>NOT(ISERROR(SEARCH("Prioritário",D1)))</formula>
    </cfRule>
  </conditionalFormatting>
  <conditionalFormatting sqref="D1:D61">
    <cfRule type="containsText" dxfId="86" priority="9" operator="containsText" text="Não prioritário">
      <formula>NOT(ISERROR(SEARCH("Não prioritário",D1)))</formula>
    </cfRule>
  </conditionalFormatting>
  <conditionalFormatting sqref="D2">
    <cfRule type="containsText" dxfId="85" priority="8" operator="containsText" text="PDC 1 e 2">
      <formula>NOT(ISERROR(SEARCH("PDC 1 e 2",D2)))</formula>
    </cfRule>
  </conditionalFormatting>
  <conditionalFormatting sqref="D2">
    <cfRule type="containsText" dxfId="84" priority="7" operator="containsText" text="Prioritário">
      <formula>NOT(ISERROR(SEARCH("Prioritário",D2)))</formula>
    </cfRule>
  </conditionalFormatting>
  <conditionalFormatting sqref="D2">
    <cfRule type="containsText" dxfId="83" priority="6" operator="containsText" text="Não prioritário">
      <formula>NOT(ISERROR(SEARCH("Não prioritário",D2)))</formula>
    </cfRule>
  </conditionalFormatting>
  <conditionalFormatting sqref="G5:G61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{D46DCE5B-DB0C-4C9D-8919-09481962B233}</x14:id>
        </ext>
      </extLst>
    </cfRule>
  </conditionalFormatting>
  <conditionalFormatting sqref="O2:O61">
    <cfRule type="cellIs" dxfId="82" priority="4" operator="equal">
      <formula>"Especifique a fonte aqui"</formula>
    </cfRule>
  </conditionalFormatting>
  <conditionalFormatting sqref="D56:D57">
    <cfRule type="containsText" dxfId="81" priority="3" operator="containsText" text="PDC 1 e 2">
      <formula>NOT(ISERROR(SEARCH("PDC 1 e 2",D56)))</formula>
    </cfRule>
  </conditionalFormatting>
  <conditionalFormatting sqref="D56:D57">
    <cfRule type="containsText" dxfId="80" priority="2" operator="containsText" text="Prioritário">
      <formula>NOT(ISERROR(SEARCH("Prioritário",D56)))</formula>
    </cfRule>
  </conditionalFormatting>
  <conditionalFormatting sqref="D56:D57">
    <cfRule type="containsText" dxfId="79" priority="1" operator="containsText" text="Não prioritário">
      <formula>NOT(ISERROR(SEARCH("Não prioritário",D56)))</formula>
    </cfRule>
  </conditionalFormatting>
  <dataValidations count="7">
    <dataValidation type="custom" showInputMessage="1" showErrorMessage="1" sqref="O2:O61" xr:uid="{257145DF-235D-4FE0-A39F-8A3A2FB2D81D}">
      <formula1>NOT(ISBLANK(N2))</formula1>
    </dataValidation>
    <dataValidation type="decimal" allowBlank="1" showInputMessage="1" showErrorMessage="1" error="Digite um número para repsentar um valor de 0% a 200%_x000a__x000a_" sqref="G2:G61" xr:uid="{AB85BDED-A6B0-4A95-AD5B-077D579299EE}">
      <formula1>0</formula1>
      <formula2>2</formula2>
    </dataValidation>
    <dataValidation type="decimal" allowBlank="1" showInputMessage="1" showErrorMessage="1" sqref="Q2:R61" xr:uid="{6BCEF669-8AA6-49A1-A1E6-CF013CB4FBDB}">
      <formula1>0</formula1>
      <formula2>99999999999999900000</formula2>
    </dataValidation>
    <dataValidation type="list" allowBlank="1" showInputMessage="1" showErrorMessage="1" sqref="I2:I61" xr:uid="{307EDBE0-2E6E-4C38-A11F-0EDDC282FB7A}">
      <formula1>INDIRECT("Op_Area[Área de abrangência]")</formula1>
    </dataValidation>
    <dataValidation type="list" allowBlank="1" showInputMessage="1" showErrorMessage="1" sqref="B2:B61" xr:uid="{71F46B3B-5A65-4CCD-86EE-921FD361495B}">
      <formula1>"2022,2023"</formula1>
    </dataValidation>
    <dataValidation type="list" allowBlank="1" showInputMessage="1" showErrorMessage="1" sqref="H2:H61" xr:uid="{E83D18AA-7494-40C4-AB4A-4938045D7312}">
      <formula1>INDIRECT("Op_Executor[Executor]")</formula1>
    </dataValidation>
    <dataValidation type="decimal" operator="greaterThan" allowBlank="1" showInputMessage="1" showErrorMessage="1" error="Somente são permitidos números." sqref="K2:N2 L3:N3 K4:N61" xr:uid="{FFF0F9BC-DA6A-4740-ACB6-AF55FB04034A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6DCE5B-DB0C-4C9D-8919-09481962B23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G5:G61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1CBC-2AF2-46D8-ADDB-AC18FB17AE03}">
  <sheetPr>
    <tabColor rgb="FFFF0000"/>
  </sheetPr>
  <dimension ref="B1:B31"/>
  <sheetViews>
    <sheetView showGridLines="0" topLeftCell="A10" zoomScaleNormal="100" workbookViewId="0">
      <selection activeCell="B29" sqref="B29"/>
    </sheetView>
  </sheetViews>
  <sheetFormatPr defaultRowHeight="14.5" x14ac:dyDescent="0.35"/>
  <cols>
    <col min="1" max="1" width="7.1796875" customWidth="1"/>
    <col min="2" max="2" width="184.81640625" customWidth="1"/>
  </cols>
  <sheetData>
    <row r="1" spans="2:2" x14ac:dyDescent="0.35">
      <c r="B1" s="83"/>
    </row>
    <row r="2" spans="2:2" x14ac:dyDescent="0.35">
      <c r="B2" s="83" t="s">
        <v>188</v>
      </c>
    </row>
    <row r="3" spans="2:2" x14ac:dyDescent="0.35">
      <c r="B3" s="83" t="s">
        <v>189</v>
      </c>
    </row>
    <row r="4" spans="2:2" x14ac:dyDescent="0.35">
      <c r="B4" s="83" t="s">
        <v>190</v>
      </c>
    </row>
    <row r="5" spans="2:2" x14ac:dyDescent="0.35">
      <c r="B5" s="83"/>
    </row>
    <row r="6" spans="2:2" ht="31" x14ac:dyDescent="0.35">
      <c r="B6" s="84" t="s">
        <v>191</v>
      </c>
    </row>
    <row r="7" spans="2:2" ht="15.5" x14ac:dyDescent="0.35">
      <c r="B7" s="84"/>
    </row>
    <row r="8" spans="2:2" ht="17" x14ac:dyDescent="0.35">
      <c r="B8" s="85" t="s">
        <v>192</v>
      </c>
    </row>
    <row r="9" spans="2:2" x14ac:dyDescent="0.35">
      <c r="B9" s="83"/>
    </row>
    <row r="10" spans="2:2" x14ac:dyDescent="0.35">
      <c r="B10" s="88" t="s">
        <v>211</v>
      </c>
    </row>
    <row r="11" spans="2:2" x14ac:dyDescent="0.35">
      <c r="B11" s="86" t="s">
        <v>193</v>
      </c>
    </row>
    <row r="12" spans="2:2" x14ac:dyDescent="0.35">
      <c r="B12" s="87" t="s">
        <v>194</v>
      </c>
    </row>
    <row r="13" spans="2:2" x14ac:dyDescent="0.35">
      <c r="B13" s="87"/>
    </row>
    <row r="14" spans="2:2" x14ac:dyDescent="0.35">
      <c r="B14" s="88" t="s">
        <v>195</v>
      </c>
    </row>
    <row r="15" spans="2:2" x14ac:dyDescent="0.35">
      <c r="B15" s="88" t="s">
        <v>196</v>
      </c>
    </row>
    <row r="16" spans="2:2" ht="29" x14ac:dyDescent="0.35">
      <c r="B16" s="88" t="s">
        <v>197</v>
      </c>
    </row>
    <row r="17" spans="2:2" ht="29" x14ac:dyDescent="0.35">
      <c r="B17" s="88" t="s">
        <v>213</v>
      </c>
    </row>
    <row r="18" spans="2:2" ht="29" x14ac:dyDescent="0.35">
      <c r="B18" s="88" t="s">
        <v>198</v>
      </c>
    </row>
    <row r="19" spans="2:2" x14ac:dyDescent="0.35">
      <c r="B19" s="88" t="s">
        <v>199</v>
      </c>
    </row>
    <row r="20" spans="2:2" x14ac:dyDescent="0.35">
      <c r="B20" s="88" t="s">
        <v>200</v>
      </c>
    </row>
    <row r="21" spans="2:2" x14ac:dyDescent="0.35">
      <c r="B21" s="88" t="s">
        <v>212</v>
      </c>
    </row>
    <row r="22" spans="2:2" x14ac:dyDescent="0.35">
      <c r="B22" s="88" t="s">
        <v>201</v>
      </c>
    </row>
    <row r="23" spans="2:2" x14ac:dyDescent="0.35">
      <c r="B23" s="88" t="s">
        <v>202</v>
      </c>
    </row>
    <row r="24" spans="2:2" x14ac:dyDescent="0.35">
      <c r="B24" s="88" t="s">
        <v>203</v>
      </c>
    </row>
    <row r="25" spans="2:2" x14ac:dyDescent="0.35">
      <c r="B25" s="88" t="s">
        <v>204</v>
      </c>
    </row>
    <row r="26" spans="2:2" x14ac:dyDescent="0.35">
      <c r="B26" s="88" t="s">
        <v>205</v>
      </c>
    </row>
    <row r="27" spans="2:2" x14ac:dyDescent="0.35">
      <c r="B27" s="88" t="s">
        <v>206</v>
      </c>
    </row>
    <row r="28" spans="2:2" x14ac:dyDescent="0.35">
      <c r="B28" s="88" t="s">
        <v>207</v>
      </c>
    </row>
    <row r="29" spans="2:2" ht="29" x14ac:dyDescent="0.35">
      <c r="B29" s="88" t="s">
        <v>208</v>
      </c>
    </row>
    <row r="30" spans="2:2" ht="29" x14ac:dyDescent="0.35">
      <c r="B30" s="88" t="s">
        <v>209</v>
      </c>
    </row>
    <row r="31" spans="2:2" ht="29" x14ac:dyDescent="0.35">
      <c r="B31" s="88" t="s">
        <v>210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S45"/>
  <sheetViews>
    <sheetView showGridLines="0" workbookViewId="0">
      <pane ySplit="2" topLeftCell="A3" activePane="bottomLeft" state="frozen"/>
      <selection pane="bottomLeft" activeCell="B37" sqref="B37"/>
    </sheetView>
  </sheetViews>
  <sheetFormatPr defaultRowHeight="14.5" x14ac:dyDescent="0.35"/>
  <cols>
    <col min="1" max="1" width="23.81640625" customWidth="1"/>
    <col min="2" max="2" width="16.1796875" bestFit="1" customWidth="1"/>
    <col min="3" max="4" width="21.453125" customWidth="1"/>
    <col min="5" max="5" width="15.1796875" bestFit="1" customWidth="1"/>
    <col min="6" max="6" width="19.81640625" style="9" customWidth="1"/>
    <col min="7" max="7" width="6" customWidth="1"/>
    <col min="8" max="8" width="25" customWidth="1"/>
    <col min="9" max="9" width="15" customWidth="1"/>
    <col min="10" max="11" width="17.81640625" style="9" customWidth="1"/>
    <col min="12" max="12" width="14.1796875" style="9" bestFit="1" customWidth="1"/>
    <col min="13" max="13" width="11.1796875" bestFit="1" customWidth="1"/>
    <col min="15" max="15" width="17.1796875" bestFit="1" customWidth="1"/>
    <col min="16" max="16" width="17.1796875" customWidth="1"/>
    <col min="17" max="18" width="11.1796875" bestFit="1" customWidth="1"/>
    <col min="19" max="19" width="32.1796875" bestFit="1" customWidth="1"/>
  </cols>
  <sheetData>
    <row r="1" spans="1:19" ht="18.5" x14ac:dyDescent="0.35">
      <c r="A1" s="46" t="s">
        <v>48</v>
      </c>
      <c r="B1" s="14"/>
      <c r="C1" s="15" t="s">
        <v>49</v>
      </c>
      <c r="D1" s="15"/>
      <c r="E1" s="15"/>
      <c r="F1" s="16"/>
      <c r="H1" s="47" t="s">
        <v>50</v>
      </c>
      <c r="I1" s="52" t="s">
        <v>51</v>
      </c>
      <c r="J1" s="50"/>
      <c r="K1" s="50"/>
      <c r="L1" s="52"/>
      <c r="M1" s="53"/>
      <c r="N1" s="48" t="s">
        <v>52</v>
      </c>
      <c r="O1" s="48"/>
      <c r="P1" s="48"/>
      <c r="Q1" s="48"/>
      <c r="R1" s="49"/>
      <c r="S1" s="37" t="s">
        <v>53</v>
      </c>
    </row>
    <row r="2" spans="1:19" x14ac:dyDescent="0.35">
      <c r="A2" s="13" t="s">
        <v>2</v>
      </c>
      <c r="B2" s="13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H2" s="39" t="s">
        <v>2</v>
      </c>
      <c r="I2" s="54" t="s">
        <v>54</v>
      </c>
      <c r="J2" s="54" t="s">
        <v>55</v>
      </c>
      <c r="K2" s="54" t="s">
        <v>56</v>
      </c>
      <c r="L2" s="54" t="s">
        <v>57</v>
      </c>
      <c r="M2" s="54" t="s">
        <v>58</v>
      </c>
      <c r="N2" s="51" t="s">
        <v>54</v>
      </c>
      <c r="O2" s="12" t="s">
        <v>55</v>
      </c>
      <c r="P2" s="12" t="s">
        <v>56</v>
      </c>
      <c r="Q2" s="38" t="s">
        <v>57</v>
      </c>
      <c r="R2" s="12" t="s">
        <v>58</v>
      </c>
      <c r="S2" s="18" t="s">
        <v>58</v>
      </c>
    </row>
    <row r="3" spans="1:19" x14ac:dyDescent="0.35">
      <c r="A3" s="3" t="s">
        <v>18</v>
      </c>
      <c r="B3" s="40">
        <f>SUMIFS(PAPI20_21[Recurso financeiro estimado no ano (R$) - CFURH],PAPI20_21[SubPDC],A3,PAPI20_21[Ano],2021)</f>
        <v>0</v>
      </c>
      <c r="C3" s="40">
        <f>SUMIFS(PAPI20_21[Recurso financeiro estimado no ano
(R$) - Cobrança Estadual],PAPI20_21[SubPDC],A3,PAPI20_21[Ano],2021)</f>
        <v>0</v>
      </c>
      <c r="D3" s="40">
        <f>SUMIFS(PAPI20_21[Recurso financeiro estimado no ano
(R$) - Cobrança Federal],PAPI20_21[SubPDC],A3,PAPI20_21[Ano],2021)</f>
        <v>0</v>
      </c>
      <c r="E3" s="40">
        <f>SUMIFS(PAPI20_21[Recurso financeiro estimado no ano (R$) - Outras],PAPI20_21[SubPDC],A3,PAPI20_21[Ano],2021)</f>
        <v>0</v>
      </c>
      <c r="F3" s="41">
        <f t="shared" ref="F3:F34" si="0">SUM(B3:E3)</f>
        <v>0</v>
      </c>
      <c r="G3" s="17"/>
      <c r="H3" s="3" t="s">
        <v>59</v>
      </c>
      <c r="I3" s="45" t="e">
        <f>SUMIFS(#REF!,#REF!,'Consolidaçao - 1'!H3,#REF!,2022)</f>
        <v>#REF!</v>
      </c>
      <c r="J3" s="45" t="e">
        <f>SUMIFS(#REF!,#REF!,'Consolidaçao - 1'!H3,#REF!,2022)</f>
        <v>#REF!</v>
      </c>
      <c r="K3" s="45" t="e">
        <f>SUMIFS(#REF!,#REF!,'Consolidaçao - 1'!H3,#REF!,2022)</f>
        <v>#REF!</v>
      </c>
      <c r="L3" s="45" t="e">
        <f>SUMIFS(#REF!,#REF!,'Consolidaçao - 1'!H3,#REF!,2022)</f>
        <v>#REF!</v>
      </c>
      <c r="M3" s="42" t="e">
        <f t="shared" ref="M3:M28" si="1">SUM(I3:L3)</f>
        <v>#REF!</v>
      </c>
      <c r="N3" s="45" t="e">
        <f>SUMIFS(#REF!,#REF!,'Consolidaçao - 1'!H3,#REF!,2023)</f>
        <v>#REF!</v>
      </c>
      <c r="O3" s="45" t="e">
        <f>SUMIFS(#REF!,#REF!,'Consolidaçao - 1'!M3,#REF!,2023)</f>
        <v>#REF!</v>
      </c>
      <c r="P3" s="45" t="e">
        <f>SUMIFS(#REF!,#REF!,'Consolidaçao - 1'!M3,#REF!,2023)</f>
        <v>#REF!</v>
      </c>
      <c r="Q3" s="45" t="e">
        <f>SUMIFS(#REF!,#REF!,'Consolidaçao - 1'!M3,#REF!,2023)</f>
        <v>#REF!</v>
      </c>
      <c r="R3" s="43" t="e">
        <f t="shared" ref="R3:R28" si="2">SUM(N3:Q3)</f>
        <v>#REF!</v>
      </c>
      <c r="S3" s="44" t="e">
        <f>SUM(M3,R3)</f>
        <v>#REF!</v>
      </c>
    </row>
    <row r="4" spans="1:19" x14ac:dyDescent="0.35">
      <c r="A4" s="3" t="s">
        <v>21</v>
      </c>
      <c r="B4" s="40">
        <f>SUMIFS(PAPI20_21[Recurso financeiro estimado no ano (R$) - CFURH],PAPI20_21[SubPDC],A4,PAPI20_21[Ano],2021)</f>
        <v>6000000</v>
      </c>
      <c r="C4" s="40">
        <f>SUMIFS(PAPI20_21[Recurso financeiro estimado no ano
(R$) - Cobrança Estadual],PAPI20_21[SubPDC],A4,PAPI20_21[Ano],2021)</f>
        <v>0</v>
      </c>
      <c r="D4" s="40">
        <f>SUMIFS(PAPI20_21[Recurso financeiro estimado no ano
(R$) - Cobrança Federal],PAPI20_21[SubPDC],A4,PAPI20_21[Ano],2021)</f>
        <v>0</v>
      </c>
      <c r="E4" s="40">
        <f>SUMIFS(PAPI20_21[Recurso financeiro estimado no ano (R$) - Outras],PAPI20_21[SubPDC],A4,PAPI20_21[Ano],2021)</f>
        <v>7300000</v>
      </c>
      <c r="F4" s="41">
        <f t="shared" si="0"/>
        <v>13300000</v>
      </c>
      <c r="H4" s="3" t="s">
        <v>21</v>
      </c>
      <c r="I4" s="45" t="e">
        <f>SUMIFS(#REF!,#REF!,'Consolidaçao - 1'!H4,#REF!,2022)</f>
        <v>#REF!</v>
      </c>
      <c r="J4" s="45" t="e">
        <f>SUMIFS(#REF!,#REF!,'Consolidaçao - 1'!H4,#REF!,2022)</f>
        <v>#REF!</v>
      </c>
      <c r="K4" s="45" t="e">
        <f>SUMIFS(#REF!,#REF!,'Consolidaçao - 1'!H4,#REF!,2022)</f>
        <v>#REF!</v>
      </c>
      <c r="L4" s="45" t="e">
        <f>SUMIFS(#REF!,#REF!,'Consolidaçao - 1'!H4,#REF!,2022)</f>
        <v>#REF!</v>
      </c>
      <c r="M4" s="42" t="e">
        <f t="shared" si="1"/>
        <v>#REF!</v>
      </c>
      <c r="N4" s="45" t="e">
        <f>SUMIFS(#REF!,#REF!,'Consolidaçao - 1'!H4,#REF!,2023)</f>
        <v>#REF!</v>
      </c>
      <c r="O4" s="45" t="e">
        <f>SUMIFS(#REF!,#REF!,'Consolidaçao - 1'!M4,#REF!,2023)</f>
        <v>#REF!</v>
      </c>
      <c r="P4" s="45" t="e">
        <f>SUMIFS(#REF!,#REF!,'Consolidaçao - 1'!M4,#REF!,2023)</f>
        <v>#REF!</v>
      </c>
      <c r="Q4" s="45" t="e">
        <f>SUMIFS(#REF!,#REF!,'Consolidaçao - 1'!M4,#REF!,2023)</f>
        <v>#REF!</v>
      </c>
      <c r="R4" s="43" t="e">
        <f t="shared" si="2"/>
        <v>#REF!</v>
      </c>
      <c r="S4" s="44" t="e">
        <f t="shared" ref="S4:S28" si="3">SUM(M4,R4)</f>
        <v>#REF!</v>
      </c>
    </row>
    <row r="5" spans="1:19" x14ac:dyDescent="0.35">
      <c r="A5" s="3" t="s">
        <v>23</v>
      </c>
      <c r="B5" s="40">
        <f>SUMIFS(PAPI20_21[Recurso financeiro estimado no ano (R$) - CFURH],PAPI20_21[SubPDC],A5,PAPI20_21[Ano],2021)</f>
        <v>0</v>
      </c>
      <c r="C5" s="40">
        <f>SUMIFS(PAPI20_21[Recurso financeiro estimado no ano
(R$) - Cobrança Estadual],PAPI20_21[SubPDC],A5,PAPI20_21[Ano],2021)</f>
        <v>0</v>
      </c>
      <c r="D5" s="40">
        <f>SUMIFS(PAPI20_21[Recurso financeiro estimado no ano
(R$) - Cobrança Federal],PAPI20_21[SubPDC],A5,PAPI20_21[Ano],2021)</f>
        <v>0</v>
      </c>
      <c r="E5" s="40">
        <f>SUMIFS(PAPI20_21[Recurso financeiro estimado no ano (R$) - Outras],PAPI20_21[SubPDC],A5,PAPI20_21[Ano],2021)</f>
        <v>0</v>
      </c>
      <c r="F5" s="41">
        <f t="shared" si="0"/>
        <v>0</v>
      </c>
      <c r="H5" s="3" t="s">
        <v>60</v>
      </c>
      <c r="I5" s="45" t="e">
        <f>SUMIFS(#REF!,#REF!,'Consolidaçao - 1'!H5,#REF!,2022)</f>
        <v>#REF!</v>
      </c>
      <c r="J5" s="45" t="e">
        <f>SUMIFS(#REF!,#REF!,'Consolidaçao - 1'!H5,#REF!,2022)</f>
        <v>#REF!</v>
      </c>
      <c r="K5" s="45" t="e">
        <f>SUMIFS(#REF!,#REF!,'Consolidaçao - 1'!H5,#REF!,2022)</f>
        <v>#REF!</v>
      </c>
      <c r="L5" s="45" t="e">
        <f>SUMIFS(#REF!,#REF!,'Consolidaçao - 1'!H5,#REF!,2022)</f>
        <v>#REF!</v>
      </c>
      <c r="M5" s="42" t="e">
        <f t="shared" si="1"/>
        <v>#REF!</v>
      </c>
      <c r="N5" s="45" t="e">
        <f>SUMIFS(#REF!,#REF!,'Consolidaçao - 1'!H5,#REF!,2023)</f>
        <v>#REF!</v>
      </c>
      <c r="O5" s="45" t="e">
        <f>SUMIFS(#REF!,#REF!,'Consolidaçao - 1'!M5,#REF!,2023)</f>
        <v>#REF!</v>
      </c>
      <c r="P5" s="45" t="e">
        <f>SUMIFS(#REF!,#REF!,'Consolidaçao - 1'!M5,#REF!,2023)</f>
        <v>#REF!</v>
      </c>
      <c r="Q5" s="45" t="e">
        <f>SUMIFS(#REF!,#REF!,'Consolidaçao - 1'!M5,#REF!,2023)</f>
        <v>#REF!</v>
      </c>
      <c r="R5" s="43" t="e">
        <f t="shared" si="2"/>
        <v>#REF!</v>
      </c>
      <c r="S5" s="44" t="e">
        <f t="shared" si="3"/>
        <v>#REF!</v>
      </c>
    </row>
    <row r="6" spans="1:19" x14ac:dyDescent="0.35">
      <c r="A6" s="3" t="s">
        <v>24</v>
      </c>
      <c r="B6" s="40">
        <f>SUMIFS(PAPI20_21[Recurso financeiro estimado no ano (R$) - CFURH],PAPI20_21[SubPDC],A6,PAPI20_21[Ano],2021)</f>
        <v>0</v>
      </c>
      <c r="C6" s="40">
        <f>SUMIFS(PAPI20_21[Recurso financeiro estimado no ano
(R$) - Cobrança Estadual],PAPI20_21[SubPDC],A6,PAPI20_21[Ano],2021)</f>
        <v>1000000</v>
      </c>
      <c r="D6" s="40">
        <f>SUMIFS(PAPI20_21[Recurso financeiro estimado no ano
(R$) - Cobrança Federal],PAPI20_21[SubPDC],A6,PAPI20_21[Ano],2021)</f>
        <v>0</v>
      </c>
      <c r="E6" s="40">
        <f>SUMIFS(PAPI20_21[Recurso financeiro estimado no ano (R$) - Outras],PAPI20_21[SubPDC],A6,PAPI20_21[Ano],2021)</f>
        <v>2100000</v>
      </c>
      <c r="F6" s="41">
        <f t="shared" si="0"/>
        <v>3100000</v>
      </c>
      <c r="H6" s="3" t="s">
        <v>39</v>
      </c>
      <c r="I6" s="45" t="e">
        <f>SUMIFS(#REF!,#REF!,'Consolidaçao - 1'!H6,#REF!,2022)</f>
        <v>#REF!</v>
      </c>
      <c r="J6" s="45" t="e">
        <f>SUMIFS(#REF!,#REF!,'Consolidaçao - 1'!H6,#REF!,2022)</f>
        <v>#REF!</v>
      </c>
      <c r="K6" s="45" t="e">
        <f>SUMIFS(#REF!,#REF!,'Consolidaçao - 1'!H6,#REF!,2022)</f>
        <v>#REF!</v>
      </c>
      <c r="L6" s="45" t="e">
        <f>SUMIFS(#REF!,#REF!,'Consolidaçao - 1'!H6,#REF!,2022)</f>
        <v>#REF!</v>
      </c>
      <c r="M6" s="42" t="e">
        <f t="shared" si="1"/>
        <v>#REF!</v>
      </c>
      <c r="N6" s="45" t="e">
        <f>SUMIFS(#REF!,#REF!,'Consolidaçao - 1'!H6,#REF!,2023)</f>
        <v>#REF!</v>
      </c>
      <c r="O6" s="45" t="e">
        <f>SUMIFS(#REF!,#REF!,'Consolidaçao - 1'!M6,#REF!,2023)</f>
        <v>#REF!</v>
      </c>
      <c r="P6" s="45" t="e">
        <f>SUMIFS(#REF!,#REF!,'Consolidaçao - 1'!M6,#REF!,2023)</f>
        <v>#REF!</v>
      </c>
      <c r="Q6" s="45" t="e">
        <f>SUMIFS(#REF!,#REF!,'Consolidaçao - 1'!M6,#REF!,2023)</f>
        <v>#REF!</v>
      </c>
      <c r="R6" s="43" t="e">
        <f t="shared" si="2"/>
        <v>#REF!</v>
      </c>
      <c r="S6" s="44" t="e">
        <f t="shared" si="3"/>
        <v>#REF!</v>
      </c>
    </row>
    <row r="7" spans="1:19" x14ac:dyDescent="0.35">
      <c r="A7" s="3" t="s">
        <v>25</v>
      </c>
      <c r="B7" s="40">
        <f>SUMIFS(PAPI20_21[Recurso financeiro estimado no ano (R$) - CFURH],PAPI20_21[SubPDC],A7,PAPI20_21[Ano],2021)</f>
        <v>0</v>
      </c>
      <c r="C7" s="40">
        <f>SUMIFS(PAPI20_21[Recurso financeiro estimado no ano
(R$) - Cobrança Estadual],PAPI20_21[SubPDC],A7,PAPI20_21[Ano],2021)</f>
        <v>0</v>
      </c>
      <c r="D7" s="40">
        <f>SUMIFS(PAPI20_21[Recurso financeiro estimado no ano
(R$) - Cobrança Federal],PAPI20_21[SubPDC],A7,PAPI20_21[Ano],2021)</f>
        <v>0</v>
      </c>
      <c r="E7" s="40">
        <f>SUMIFS(PAPI20_21[Recurso financeiro estimado no ano (R$) - Outras],PAPI20_21[SubPDC],A7,PAPI20_21[Ano],2021)</f>
        <v>0</v>
      </c>
      <c r="F7" s="41">
        <f t="shared" si="0"/>
        <v>0</v>
      </c>
      <c r="H7" s="3" t="s">
        <v>27</v>
      </c>
      <c r="I7" s="45" t="e">
        <f>SUMIFS(#REF!,#REF!,'Consolidaçao - 1'!H7,#REF!,2022)</f>
        <v>#REF!</v>
      </c>
      <c r="J7" s="45" t="e">
        <f>SUMIFS(#REF!,#REF!,'Consolidaçao - 1'!H7,#REF!,2022)</f>
        <v>#REF!</v>
      </c>
      <c r="K7" s="45" t="e">
        <f>SUMIFS(#REF!,#REF!,'Consolidaçao - 1'!H7,#REF!,2022)</f>
        <v>#REF!</v>
      </c>
      <c r="L7" s="45" t="e">
        <f>SUMIFS(#REF!,#REF!,'Consolidaçao - 1'!H7,#REF!,2022)</f>
        <v>#REF!</v>
      </c>
      <c r="M7" s="42" t="e">
        <f t="shared" si="1"/>
        <v>#REF!</v>
      </c>
      <c r="N7" s="45" t="e">
        <f>SUMIFS(#REF!,#REF!,'Consolidaçao - 1'!H7,#REF!,2023)</f>
        <v>#REF!</v>
      </c>
      <c r="O7" s="45" t="e">
        <f>SUMIFS(#REF!,#REF!,'Consolidaçao - 1'!M7,#REF!,2023)</f>
        <v>#REF!</v>
      </c>
      <c r="P7" s="45" t="e">
        <f>SUMIFS(#REF!,#REF!,'Consolidaçao - 1'!M7,#REF!,2023)</f>
        <v>#REF!</v>
      </c>
      <c r="Q7" s="45" t="e">
        <f>SUMIFS(#REF!,#REF!,'Consolidaçao - 1'!M7,#REF!,2023)</f>
        <v>#REF!</v>
      </c>
      <c r="R7" s="43" t="e">
        <f t="shared" si="2"/>
        <v>#REF!</v>
      </c>
      <c r="S7" s="44" t="e">
        <f t="shared" si="3"/>
        <v>#REF!</v>
      </c>
    </row>
    <row r="8" spans="1:19" x14ac:dyDescent="0.35">
      <c r="A8" s="3" t="s">
        <v>26</v>
      </c>
      <c r="B8" s="40">
        <f>SUMIFS(PAPI20_21[Recurso financeiro estimado no ano (R$) - CFURH],PAPI20_21[SubPDC],A8,PAPI20_21[Ano],2021)</f>
        <v>0</v>
      </c>
      <c r="C8" s="40">
        <f>SUMIFS(PAPI20_21[Recurso financeiro estimado no ano
(R$) - Cobrança Estadual],PAPI20_21[SubPDC],A8,PAPI20_21[Ano],2021)</f>
        <v>0</v>
      </c>
      <c r="D8" s="40">
        <f>SUMIFS(PAPI20_21[Recurso financeiro estimado no ano
(R$) - Cobrança Federal],PAPI20_21[SubPDC],A8,PAPI20_21[Ano],2021)</f>
        <v>0</v>
      </c>
      <c r="E8" s="40">
        <f>SUMIFS(PAPI20_21[Recurso financeiro estimado no ano (R$) - Outras],PAPI20_21[SubPDC],A8,PAPI20_21[Ano],2021)</f>
        <v>0</v>
      </c>
      <c r="F8" s="41">
        <f t="shared" si="0"/>
        <v>0</v>
      </c>
      <c r="H8" s="3" t="s">
        <v>40</v>
      </c>
      <c r="I8" s="45" t="e">
        <f>SUMIFS(#REF!,#REF!,'Consolidaçao - 1'!H8,#REF!,2022)</f>
        <v>#REF!</v>
      </c>
      <c r="J8" s="45" t="e">
        <f>SUMIFS(#REF!,#REF!,'Consolidaçao - 1'!H8,#REF!,2022)</f>
        <v>#REF!</v>
      </c>
      <c r="K8" s="45" t="e">
        <f>SUMIFS(#REF!,#REF!,'Consolidaçao - 1'!H8,#REF!,2022)</f>
        <v>#REF!</v>
      </c>
      <c r="L8" s="45" t="e">
        <f>SUMIFS(#REF!,#REF!,'Consolidaçao - 1'!H8,#REF!,2022)</f>
        <v>#REF!</v>
      </c>
      <c r="M8" s="42" t="e">
        <f t="shared" si="1"/>
        <v>#REF!</v>
      </c>
      <c r="N8" s="45" t="e">
        <f>SUMIFS(#REF!,#REF!,'Consolidaçao - 1'!H8,#REF!,2023)</f>
        <v>#REF!</v>
      </c>
      <c r="O8" s="45" t="e">
        <f>SUMIFS(#REF!,#REF!,'Consolidaçao - 1'!M8,#REF!,2023)</f>
        <v>#REF!</v>
      </c>
      <c r="P8" s="45" t="e">
        <f>SUMIFS(#REF!,#REF!,'Consolidaçao - 1'!M8,#REF!,2023)</f>
        <v>#REF!</v>
      </c>
      <c r="Q8" s="45" t="e">
        <f>SUMIFS(#REF!,#REF!,'Consolidaçao - 1'!M8,#REF!,2023)</f>
        <v>#REF!</v>
      </c>
      <c r="R8" s="43" t="e">
        <f t="shared" si="2"/>
        <v>#REF!</v>
      </c>
      <c r="S8" s="44" t="e">
        <f t="shared" si="3"/>
        <v>#REF!</v>
      </c>
    </row>
    <row r="9" spans="1:19" x14ac:dyDescent="0.35">
      <c r="A9" s="3" t="s">
        <v>61</v>
      </c>
      <c r="B9" s="40">
        <f>SUMIFS(PAPI20_21[Recurso financeiro estimado no ano (R$) - CFURH],PAPI20_21[SubPDC],A9,PAPI20_21[Ano],2021)</f>
        <v>0</v>
      </c>
      <c r="C9" s="40">
        <f>SUMIFS(PAPI20_21[Recurso financeiro estimado no ano
(R$) - Cobrança Estadual],PAPI20_21[SubPDC],A9,PAPI20_21[Ano],2021)</f>
        <v>1500000</v>
      </c>
      <c r="D9" s="40">
        <f>SUMIFS(PAPI20_21[Recurso financeiro estimado no ano
(R$) - Cobrança Federal],PAPI20_21[SubPDC],A9,PAPI20_21[Ano],2021)</f>
        <v>0</v>
      </c>
      <c r="E9" s="40">
        <f>SUMIFS(PAPI20_21[Recurso financeiro estimado no ano (R$) - Outras],PAPI20_21[SubPDC],A9,PAPI20_21[Ano],2021)</f>
        <v>0</v>
      </c>
      <c r="F9" s="41">
        <f t="shared" si="0"/>
        <v>1500000</v>
      </c>
      <c r="H9" s="3" t="s">
        <v>42</v>
      </c>
      <c r="I9" s="45" t="e">
        <f>SUMIFS(#REF!,#REF!,'Consolidaçao - 1'!H9,#REF!,2022)</f>
        <v>#REF!</v>
      </c>
      <c r="J9" s="45" t="e">
        <f>SUMIFS(#REF!,#REF!,'Consolidaçao - 1'!H9,#REF!,2022)</f>
        <v>#REF!</v>
      </c>
      <c r="K9" s="45" t="e">
        <f>SUMIFS(#REF!,#REF!,'Consolidaçao - 1'!H9,#REF!,2022)</f>
        <v>#REF!</v>
      </c>
      <c r="L9" s="45" t="e">
        <f>SUMIFS(#REF!,#REF!,'Consolidaçao - 1'!H9,#REF!,2022)</f>
        <v>#REF!</v>
      </c>
      <c r="M9" s="42" t="e">
        <f t="shared" si="1"/>
        <v>#REF!</v>
      </c>
      <c r="N9" s="45" t="e">
        <f>SUMIFS(#REF!,#REF!,'Consolidaçao - 1'!H9,#REF!,2023)</f>
        <v>#REF!</v>
      </c>
      <c r="O9" s="45" t="e">
        <f>SUMIFS(#REF!,#REF!,'Consolidaçao - 1'!M9,#REF!,2023)</f>
        <v>#REF!</v>
      </c>
      <c r="P9" s="45" t="e">
        <f>SUMIFS(#REF!,#REF!,'Consolidaçao - 1'!M9,#REF!,2023)</f>
        <v>#REF!</v>
      </c>
      <c r="Q9" s="45" t="e">
        <f>SUMIFS(#REF!,#REF!,'Consolidaçao - 1'!M9,#REF!,2023)</f>
        <v>#REF!</v>
      </c>
      <c r="R9" s="43" t="e">
        <f t="shared" si="2"/>
        <v>#REF!</v>
      </c>
      <c r="S9" s="44" t="e">
        <f t="shared" si="3"/>
        <v>#REF!</v>
      </c>
    </row>
    <row r="10" spans="1:19" x14ac:dyDescent="0.35">
      <c r="A10" s="3" t="s">
        <v>62</v>
      </c>
      <c r="B10" s="40">
        <f>SUMIFS(PAPI20_21[Recurso financeiro estimado no ano (R$) - CFURH],PAPI20_21[SubPDC],A10,PAPI20_21[Ano],2021)</f>
        <v>0</v>
      </c>
      <c r="C10" s="40">
        <f>SUMIFS(PAPI20_21[Recurso financeiro estimado no ano
(R$) - Cobrança Estadual],PAPI20_21[SubPDC],A10,PAPI20_21[Ano],2021)</f>
        <v>0</v>
      </c>
      <c r="D10" s="40">
        <f>SUMIFS(PAPI20_21[Recurso financeiro estimado no ano
(R$) - Cobrança Federal],PAPI20_21[SubPDC],A10,PAPI20_21[Ano],2021)</f>
        <v>0</v>
      </c>
      <c r="E10" s="40">
        <f>SUMIFS(PAPI20_21[Recurso financeiro estimado no ano (R$) - Outras],PAPI20_21[SubPDC],A10,PAPI20_21[Ano],2021)</f>
        <v>0</v>
      </c>
      <c r="F10" s="41">
        <f t="shared" si="0"/>
        <v>0</v>
      </c>
      <c r="H10" s="3" t="s">
        <v>43</v>
      </c>
      <c r="I10" s="45" t="e">
        <f>SUMIFS(#REF!,#REF!,'Consolidaçao - 1'!H10,#REF!,2022)</f>
        <v>#REF!</v>
      </c>
      <c r="J10" s="45" t="e">
        <f>SUMIFS(#REF!,#REF!,'Consolidaçao - 1'!H10,#REF!,2022)</f>
        <v>#REF!</v>
      </c>
      <c r="K10" s="45" t="e">
        <f>SUMIFS(#REF!,#REF!,'Consolidaçao - 1'!H10,#REF!,2022)</f>
        <v>#REF!</v>
      </c>
      <c r="L10" s="45" t="e">
        <f>SUMIFS(#REF!,#REF!,'Consolidaçao - 1'!H10,#REF!,2022)</f>
        <v>#REF!</v>
      </c>
      <c r="M10" s="42" t="e">
        <f t="shared" si="1"/>
        <v>#REF!</v>
      </c>
      <c r="N10" s="45" t="e">
        <f>SUMIFS(#REF!,#REF!,'Consolidaçao - 1'!H10,#REF!,2023)</f>
        <v>#REF!</v>
      </c>
      <c r="O10" s="45" t="e">
        <f>SUMIFS(#REF!,#REF!,'Consolidaçao - 1'!M10,#REF!,2023)</f>
        <v>#REF!</v>
      </c>
      <c r="P10" s="45" t="e">
        <f>SUMIFS(#REF!,#REF!,'Consolidaçao - 1'!M10,#REF!,2023)</f>
        <v>#REF!</v>
      </c>
      <c r="Q10" s="45" t="e">
        <f>SUMIFS(#REF!,#REF!,'Consolidaçao - 1'!M10,#REF!,2023)</f>
        <v>#REF!</v>
      </c>
      <c r="R10" s="43" t="e">
        <f t="shared" si="2"/>
        <v>#REF!</v>
      </c>
      <c r="S10" s="44" t="e">
        <f t="shared" si="3"/>
        <v>#REF!</v>
      </c>
    </row>
    <row r="11" spans="1:19" x14ac:dyDescent="0.35">
      <c r="A11" s="3" t="s">
        <v>39</v>
      </c>
      <c r="B11" s="40">
        <f>SUMIFS(PAPI20_21[Recurso financeiro estimado no ano (R$) - CFURH],PAPI20_21[SubPDC],A11,PAPI20_21[Ano],2021)</f>
        <v>0</v>
      </c>
      <c r="C11" s="40">
        <f>SUMIFS(PAPI20_21[Recurso financeiro estimado no ano
(R$) - Cobrança Estadual],PAPI20_21[SubPDC],A11,PAPI20_21[Ano],2021)</f>
        <v>1500000</v>
      </c>
      <c r="D11" s="40">
        <f>SUMIFS(PAPI20_21[Recurso financeiro estimado no ano
(R$) - Cobrança Federal],PAPI20_21[SubPDC],A11,PAPI20_21[Ano],2021)</f>
        <v>0</v>
      </c>
      <c r="E11" s="40">
        <f>SUMIFS(PAPI20_21[Recurso financeiro estimado no ano (R$) - Outras],PAPI20_21[SubPDC],A11,PAPI20_21[Ano],2021)</f>
        <v>0</v>
      </c>
      <c r="F11" s="41">
        <f t="shared" si="0"/>
        <v>1500000</v>
      </c>
      <c r="H11" s="3" t="s">
        <v>44</v>
      </c>
      <c r="I11" s="45" t="e">
        <f>SUMIFS(#REF!,#REF!,'Consolidaçao - 1'!H11,#REF!,2022)</f>
        <v>#REF!</v>
      </c>
      <c r="J11" s="45" t="e">
        <f>SUMIFS(#REF!,#REF!,'Consolidaçao - 1'!H11,#REF!,2022)</f>
        <v>#REF!</v>
      </c>
      <c r="K11" s="45" t="e">
        <f>SUMIFS(#REF!,#REF!,'Consolidaçao - 1'!H11,#REF!,2022)</f>
        <v>#REF!</v>
      </c>
      <c r="L11" s="45" t="e">
        <f>SUMIFS(#REF!,#REF!,'Consolidaçao - 1'!H11,#REF!,2022)</f>
        <v>#REF!</v>
      </c>
      <c r="M11" s="42" t="e">
        <f t="shared" si="1"/>
        <v>#REF!</v>
      </c>
      <c r="N11" s="45" t="e">
        <f>SUMIFS(#REF!,#REF!,'Consolidaçao - 1'!H11,#REF!,2023)</f>
        <v>#REF!</v>
      </c>
      <c r="O11" s="45" t="e">
        <f>SUMIFS(#REF!,#REF!,'Consolidaçao - 1'!M11,#REF!,2023)</f>
        <v>#REF!</v>
      </c>
      <c r="P11" s="45" t="e">
        <f>SUMIFS(#REF!,#REF!,'Consolidaçao - 1'!M11,#REF!,2023)</f>
        <v>#REF!</v>
      </c>
      <c r="Q11" s="45" t="e">
        <f>SUMIFS(#REF!,#REF!,'Consolidaçao - 1'!M11,#REF!,2023)</f>
        <v>#REF!</v>
      </c>
      <c r="R11" s="43" t="e">
        <f t="shared" si="2"/>
        <v>#REF!</v>
      </c>
      <c r="S11" s="44" t="e">
        <f t="shared" si="3"/>
        <v>#REF!</v>
      </c>
    </row>
    <row r="12" spans="1:19" x14ac:dyDescent="0.35">
      <c r="A12" s="3" t="s">
        <v>27</v>
      </c>
      <c r="B12" s="40">
        <f>SUMIFS(PAPI20_21[Recurso financeiro estimado no ano (R$) - CFURH],PAPI20_21[SubPDC],A12,PAPI20_21[Ano],2021)</f>
        <v>0</v>
      </c>
      <c r="C12" s="40">
        <f>SUMIFS(PAPI20_21[Recurso financeiro estimado no ano
(R$) - Cobrança Estadual],PAPI20_21[SubPDC],A12,PAPI20_21[Ano],2021)</f>
        <v>0</v>
      </c>
      <c r="D12" s="40">
        <f>SUMIFS(PAPI20_21[Recurso financeiro estimado no ano
(R$) - Cobrança Federal],PAPI20_21[SubPDC],A12,PAPI20_21[Ano],2021)</f>
        <v>0</v>
      </c>
      <c r="E12" s="40">
        <f>SUMIFS(PAPI20_21[Recurso financeiro estimado no ano (R$) - Outras],PAPI20_21[SubPDC],A12,PAPI20_21[Ano],2021)</f>
        <v>0</v>
      </c>
      <c r="F12" s="41">
        <f t="shared" si="0"/>
        <v>0</v>
      </c>
      <c r="H12" s="3" t="s">
        <v>29</v>
      </c>
      <c r="I12" s="45" t="e">
        <f>SUMIFS(#REF!,#REF!,'Consolidaçao - 1'!H12,#REF!,2022)</f>
        <v>#REF!</v>
      </c>
      <c r="J12" s="45" t="e">
        <f>SUMIFS(#REF!,#REF!,'Consolidaçao - 1'!H12,#REF!,2022)</f>
        <v>#REF!</v>
      </c>
      <c r="K12" s="45" t="e">
        <f>SUMIFS(#REF!,#REF!,'Consolidaçao - 1'!H12,#REF!,2022)</f>
        <v>#REF!</v>
      </c>
      <c r="L12" s="45" t="e">
        <f>SUMIFS(#REF!,#REF!,'Consolidaçao - 1'!H12,#REF!,2022)</f>
        <v>#REF!</v>
      </c>
      <c r="M12" s="42" t="e">
        <f t="shared" si="1"/>
        <v>#REF!</v>
      </c>
      <c r="N12" s="45" t="e">
        <f>SUMIFS(#REF!,#REF!,'Consolidaçao - 1'!H12,#REF!,2023)</f>
        <v>#REF!</v>
      </c>
      <c r="O12" s="45" t="e">
        <f>SUMIFS(#REF!,#REF!,'Consolidaçao - 1'!M12,#REF!,2023)</f>
        <v>#REF!</v>
      </c>
      <c r="P12" s="45" t="e">
        <f>SUMIFS(#REF!,#REF!,'Consolidaçao - 1'!M12,#REF!,2023)</f>
        <v>#REF!</v>
      </c>
      <c r="Q12" s="45" t="e">
        <f>SUMIFS(#REF!,#REF!,'Consolidaçao - 1'!M12,#REF!,2023)</f>
        <v>#REF!</v>
      </c>
      <c r="R12" s="43" t="e">
        <f t="shared" si="2"/>
        <v>#REF!</v>
      </c>
      <c r="S12" s="44" t="e">
        <f t="shared" si="3"/>
        <v>#REF!</v>
      </c>
    </row>
    <row r="13" spans="1:19" x14ac:dyDescent="0.35">
      <c r="A13" s="3" t="s">
        <v>63</v>
      </c>
      <c r="B13" s="40">
        <f>SUMIFS(PAPI20_21[Recurso financeiro estimado no ano (R$) - CFURH],PAPI20_21[SubPDC],A13,PAPI20_21[Ano],2021)</f>
        <v>0</v>
      </c>
      <c r="C13" s="40">
        <f>SUMIFS(PAPI20_21[Recurso financeiro estimado no ano
(R$) - Cobrança Estadual],PAPI20_21[SubPDC],A13,PAPI20_21[Ano],2021)</f>
        <v>0</v>
      </c>
      <c r="D13" s="40">
        <f>SUMIFS(PAPI20_21[Recurso financeiro estimado no ano
(R$) - Cobrança Federal],PAPI20_21[SubPDC],A13,PAPI20_21[Ano],2021)</f>
        <v>0</v>
      </c>
      <c r="E13" s="40">
        <f>SUMIFS(PAPI20_21[Recurso financeiro estimado no ano (R$) - Outras],PAPI20_21[SubPDC],A13,PAPI20_21[Ano],2021)</f>
        <v>0</v>
      </c>
      <c r="F13" s="41">
        <f t="shared" si="0"/>
        <v>0</v>
      </c>
      <c r="H13" s="3" t="s">
        <v>64</v>
      </c>
      <c r="I13" s="45" t="e">
        <f>SUMIFS(#REF!,#REF!,'Consolidaçao - 1'!H13,#REF!,2022)</f>
        <v>#REF!</v>
      </c>
      <c r="J13" s="45" t="e">
        <f>SUMIFS(#REF!,#REF!,'Consolidaçao - 1'!H13,#REF!,2022)</f>
        <v>#REF!</v>
      </c>
      <c r="K13" s="45" t="e">
        <f>SUMIFS(#REF!,#REF!,'Consolidaçao - 1'!H13,#REF!,2022)</f>
        <v>#REF!</v>
      </c>
      <c r="L13" s="45" t="e">
        <f>SUMIFS(#REF!,#REF!,'Consolidaçao - 1'!H13,#REF!,2022)</f>
        <v>#REF!</v>
      </c>
      <c r="M13" s="42" t="e">
        <f t="shared" si="1"/>
        <v>#REF!</v>
      </c>
      <c r="N13" s="45" t="e">
        <f>SUMIFS(#REF!,#REF!,'Consolidaçao - 1'!H13,#REF!,2023)</f>
        <v>#REF!</v>
      </c>
      <c r="O13" s="45" t="e">
        <f>SUMIFS(#REF!,#REF!,'Consolidaçao - 1'!M13,#REF!,2023)</f>
        <v>#REF!</v>
      </c>
      <c r="P13" s="45" t="e">
        <f>SUMIFS(#REF!,#REF!,'Consolidaçao - 1'!M13,#REF!,2023)</f>
        <v>#REF!</v>
      </c>
      <c r="Q13" s="45" t="e">
        <f>SUMIFS(#REF!,#REF!,'Consolidaçao - 1'!M13,#REF!,2023)</f>
        <v>#REF!</v>
      </c>
      <c r="R13" s="43" t="e">
        <f t="shared" si="2"/>
        <v>#REF!</v>
      </c>
      <c r="S13" s="44" t="e">
        <f t="shared" si="3"/>
        <v>#REF!</v>
      </c>
    </row>
    <row r="14" spans="1:19" x14ac:dyDescent="0.35">
      <c r="A14" s="3" t="s">
        <v>28</v>
      </c>
      <c r="B14" s="40">
        <f>SUMIFS(PAPI20_21[Recurso financeiro estimado no ano (R$) - CFURH],PAPI20_21[SubPDC],A14,PAPI20_21[Ano],2021)</f>
        <v>0</v>
      </c>
      <c r="C14" s="40">
        <f>SUMIFS(PAPI20_21[Recurso financeiro estimado no ano
(R$) - Cobrança Estadual],PAPI20_21[SubPDC],A14,PAPI20_21[Ano],2021)</f>
        <v>0</v>
      </c>
      <c r="D14" s="40">
        <f>SUMIFS(PAPI20_21[Recurso financeiro estimado no ano
(R$) - Cobrança Federal],PAPI20_21[SubPDC],A14,PAPI20_21[Ano],2021)</f>
        <v>0</v>
      </c>
      <c r="E14" s="40">
        <f>SUMIFS(PAPI20_21[Recurso financeiro estimado no ano (R$) - Outras],PAPI20_21[SubPDC],A14,PAPI20_21[Ano],2021)</f>
        <v>1500000</v>
      </c>
      <c r="F14" s="41">
        <f t="shared" si="0"/>
        <v>1500000</v>
      </c>
      <c r="H14" s="3" t="s">
        <v>65</v>
      </c>
      <c r="I14" s="45" t="e">
        <f>SUMIFS(#REF!,#REF!,'Consolidaçao - 1'!H14,#REF!,2022)</f>
        <v>#REF!</v>
      </c>
      <c r="J14" s="45" t="e">
        <f>SUMIFS(#REF!,#REF!,'Consolidaçao - 1'!H14,#REF!,2022)</f>
        <v>#REF!</v>
      </c>
      <c r="K14" s="45" t="e">
        <f>SUMIFS(#REF!,#REF!,'Consolidaçao - 1'!H14,#REF!,2022)</f>
        <v>#REF!</v>
      </c>
      <c r="L14" s="45" t="e">
        <f>SUMIFS(#REF!,#REF!,'Consolidaçao - 1'!H14,#REF!,2022)</f>
        <v>#REF!</v>
      </c>
      <c r="M14" s="42" t="e">
        <f t="shared" si="1"/>
        <v>#REF!</v>
      </c>
      <c r="N14" s="45" t="e">
        <f>SUMIFS(#REF!,#REF!,'Consolidaçao - 1'!H14,#REF!,2023)</f>
        <v>#REF!</v>
      </c>
      <c r="O14" s="45" t="e">
        <f>SUMIFS(#REF!,#REF!,'Consolidaçao - 1'!M14,#REF!,2023)</f>
        <v>#REF!</v>
      </c>
      <c r="P14" s="45" t="e">
        <f>SUMIFS(#REF!,#REF!,'Consolidaçao - 1'!M14,#REF!,2023)</f>
        <v>#REF!</v>
      </c>
      <c r="Q14" s="45" t="e">
        <f>SUMIFS(#REF!,#REF!,'Consolidaçao - 1'!M14,#REF!,2023)</f>
        <v>#REF!</v>
      </c>
      <c r="R14" s="43" t="e">
        <f t="shared" si="2"/>
        <v>#REF!</v>
      </c>
      <c r="S14" s="44" t="e">
        <f t="shared" si="3"/>
        <v>#REF!</v>
      </c>
    </row>
    <row r="15" spans="1:19" x14ac:dyDescent="0.35">
      <c r="A15" s="3" t="s">
        <v>66</v>
      </c>
      <c r="B15" s="40">
        <f>SUMIFS(PAPI20_21[Recurso financeiro estimado no ano (R$) - CFURH],PAPI20_21[SubPDC],A15,PAPI20_21[Ano],2021)</f>
        <v>0</v>
      </c>
      <c r="C15" s="40">
        <f>SUMIFS(PAPI20_21[Recurso financeiro estimado no ano
(R$) - Cobrança Estadual],PAPI20_21[SubPDC],A15,PAPI20_21[Ano],2021)</f>
        <v>0</v>
      </c>
      <c r="D15" s="40">
        <f>SUMIFS(PAPI20_21[Recurso financeiro estimado no ano
(R$) - Cobrança Federal],PAPI20_21[SubPDC],A15,PAPI20_21[Ano],2021)</f>
        <v>0</v>
      </c>
      <c r="E15" s="40">
        <f>SUMIFS(PAPI20_21[Recurso financeiro estimado no ano (R$) - Outras],PAPI20_21[SubPDC],A15,PAPI20_21[Ano],2021)</f>
        <v>0</v>
      </c>
      <c r="F15" s="41">
        <f t="shared" si="0"/>
        <v>0</v>
      </c>
      <c r="H15" s="3" t="s">
        <v>67</v>
      </c>
      <c r="I15" s="45" t="e">
        <f>SUMIFS(#REF!,#REF!,'Consolidaçao - 1'!H15,#REF!,2022)</f>
        <v>#REF!</v>
      </c>
      <c r="J15" s="45" t="e">
        <f>SUMIFS(#REF!,#REF!,'Consolidaçao - 1'!H15,#REF!,2022)</f>
        <v>#REF!</v>
      </c>
      <c r="K15" s="45" t="e">
        <f>SUMIFS(#REF!,#REF!,'Consolidaçao - 1'!H15,#REF!,2022)</f>
        <v>#REF!</v>
      </c>
      <c r="L15" s="45" t="e">
        <f>SUMIFS(#REF!,#REF!,'Consolidaçao - 1'!H15,#REF!,2022)</f>
        <v>#REF!</v>
      </c>
      <c r="M15" s="42" t="e">
        <f t="shared" si="1"/>
        <v>#REF!</v>
      </c>
      <c r="N15" s="45" t="e">
        <f>SUMIFS(#REF!,#REF!,'Consolidaçao - 1'!H15,#REF!,2023)</f>
        <v>#REF!</v>
      </c>
      <c r="O15" s="45" t="e">
        <f>SUMIFS(#REF!,#REF!,'Consolidaçao - 1'!H15,#REF!,2023)</f>
        <v>#REF!</v>
      </c>
      <c r="P15" s="45" t="e">
        <f>SUMIFS(#REF!,#REF!,'Consolidaçao - 1'!H15,#REF!,2023)</f>
        <v>#REF!</v>
      </c>
      <c r="Q15" s="45" t="e">
        <f>SUMIFS(#REF!,#REF!,'Consolidaçao - 1'!H15,#REF!,2023)</f>
        <v>#REF!</v>
      </c>
      <c r="R15" s="43" t="e">
        <f t="shared" si="2"/>
        <v>#REF!</v>
      </c>
      <c r="S15" s="44" t="e">
        <f t="shared" si="3"/>
        <v>#REF!</v>
      </c>
    </row>
    <row r="16" spans="1:19" x14ac:dyDescent="0.35">
      <c r="A16" s="3" t="s">
        <v>29</v>
      </c>
      <c r="B16" s="40">
        <f>SUMIFS(PAPI20_21[Recurso financeiro estimado no ano (R$) - CFURH],PAPI20_21[SubPDC],A16,PAPI20_21[Ano],2021)</f>
        <v>0</v>
      </c>
      <c r="C16" s="40">
        <f>SUMIFS(PAPI20_21[Recurso financeiro estimado no ano
(R$) - Cobrança Estadual],PAPI20_21[SubPDC],A16,PAPI20_21[Ano],2021)</f>
        <v>13000000</v>
      </c>
      <c r="D16" s="40">
        <f>SUMIFS(PAPI20_21[Recurso financeiro estimado no ano
(R$) - Cobrança Federal],PAPI20_21[SubPDC],A16,PAPI20_21[Ano],2021)</f>
        <v>0</v>
      </c>
      <c r="E16" s="40">
        <f>SUMIFS(PAPI20_21[Recurso financeiro estimado no ano (R$) - Outras],PAPI20_21[SubPDC],A16,PAPI20_21[Ano],2021)</f>
        <v>1025000000</v>
      </c>
      <c r="F16" s="41">
        <f t="shared" si="0"/>
        <v>1038000000</v>
      </c>
      <c r="H16" s="3" t="s">
        <v>45</v>
      </c>
      <c r="I16" s="45" t="e">
        <f>SUMIFS(#REF!,#REF!,'Consolidaçao - 1'!H16,#REF!,2022)</f>
        <v>#REF!</v>
      </c>
      <c r="J16" s="45" t="e">
        <f>SUMIFS(#REF!,#REF!,'Consolidaçao - 1'!H16,#REF!,2022)</f>
        <v>#REF!</v>
      </c>
      <c r="K16" s="45" t="e">
        <f>SUMIFS(#REF!,#REF!,'Consolidaçao - 1'!H16,#REF!,2022)</f>
        <v>#REF!</v>
      </c>
      <c r="L16" s="45" t="e">
        <f>SUMIFS(#REF!,#REF!,'Consolidaçao - 1'!H16,#REF!,2022)</f>
        <v>#REF!</v>
      </c>
      <c r="M16" s="42" t="e">
        <f t="shared" si="1"/>
        <v>#REF!</v>
      </c>
      <c r="N16" s="45" t="e">
        <f>SUMIFS(#REF!,#REF!,'Consolidaçao - 1'!H16,#REF!,2023)</f>
        <v>#REF!</v>
      </c>
      <c r="O16" s="45" t="e">
        <f>SUMIFS(#REF!,#REF!,'Consolidaçao - 1'!H16,#REF!,2023)</f>
        <v>#REF!</v>
      </c>
      <c r="P16" s="45" t="e">
        <f>SUMIFS(#REF!,#REF!,'Consolidaçao - 1'!H16,#REF!,2023)</f>
        <v>#REF!</v>
      </c>
      <c r="Q16" s="45" t="e">
        <f>SUMIFS(#REF!,#REF!,'Consolidaçao - 1'!H16,#REF!,2023)</f>
        <v>#REF!</v>
      </c>
      <c r="R16" s="43" t="e">
        <f t="shared" si="2"/>
        <v>#REF!</v>
      </c>
      <c r="S16" s="44" t="e">
        <f t="shared" si="3"/>
        <v>#REF!</v>
      </c>
    </row>
    <row r="17" spans="1:19" x14ac:dyDescent="0.35">
      <c r="A17" s="3" t="s">
        <v>68</v>
      </c>
      <c r="B17" s="40">
        <f>SUMIFS(PAPI20_21[Recurso financeiro estimado no ano (R$) - CFURH],PAPI20_21[SubPDC],A17,PAPI20_21[Ano],2021)</f>
        <v>0</v>
      </c>
      <c r="C17" s="40">
        <f>SUMIFS(PAPI20_21[Recurso financeiro estimado no ano
(R$) - Cobrança Estadual],PAPI20_21[SubPDC],A17,PAPI20_21[Ano],2021)</f>
        <v>3000000</v>
      </c>
      <c r="D17" s="40">
        <f>SUMIFS(PAPI20_21[Recurso financeiro estimado no ano
(R$) - Cobrança Federal],PAPI20_21[SubPDC],A17,PAPI20_21[Ano],2021)</f>
        <v>0</v>
      </c>
      <c r="E17" s="40">
        <f>SUMIFS(PAPI20_21[Recurso financeiro estimado no ano (R$) - Outras],PAPI20_21[SubPDC],A17,PAPI20_21[Ano],2021)</f>
        <v>13320000</v>
      </c>
      <c r="F17" s="41">
        <f t="shared" si="0"/>
        <v>16320000</v>
      </c>
      <c r="H17" s="3" t="s">
        <v>46</v>
      </c>
      <c r="I17" s="45" t="e">
        <f>SUMIFS(#REF!,#REF!,'Consolidaçao - 1'!H17,#REF!,2022)</f>
        <v>#REF!</v>
      </c>
      <c r="J17" s="45" t="e">
        <f>SUMIFS(#REF!,#REF!,'Consolidaçao - 1'!H17,#REF!,2022)</f>
        <v>#REF!</v>
      </c>
      <c r="K17" s="45" t="e">
        <f>SUMIFS(#REF!,#REF!,'Consolidaçao - 1'!H17,#REF!,2022)</f>
        <v>#REF!</v>
      </c>
      <c r="L17" s="45" t="e">
        <f>SUMIFS(#REF!,#REF!,'Consolidaçao - 1'!H17,#REF!,2022)</f>
        <v>#REF!</v>
      </c>
      <c r="M17" s="42" t="e">
        <f t="shared" si="1"/>
        <v>#REF!</v>
      </c>
      <c r="N17" s="45" t="e">
        <f>SUMIFS(#REF!,#REF!,'Consolidaçao - 1'!H17,#REF!,2023)</f>
        <v>#REF!</v>
      </c>
      <c r="O17" s="45" t="e">
        <f>SUMIFS(#REF!,#REF!,'Consolidaçao - 1'!H17,#REF!,2023)</f>
        <v>#REF!</v>
      </c>
      <c r="P17" s="45" t="e">
        <f>SUMIFS(#REF!,#REF!,'Consolidaçao - 1'!H17,#REF!,2023)</f>
        <v>#REF!</v>
      </c>
      <c r="Q17" s="45" t="e">
        <f>SUMIFS(#REF!,#REF!,'Consolidaçao - 1'!H17,#REF!,2023)</f>
        <v>#REF!</v>
      </c>
      <c r="R17" s="43" t="e">
        <f t="shared" si="2"/>
        <v>#REF!</v>
      </c>
      <c r="S17" s="44" t="e">
        <f t="shared" si="3"/>
        <v>#REF!</v>
      </c>
    </row>
    <row r="18" spans="1:19" x14ac:dyDescent="0.35">
      <c r="A18" s="3" t="s">
        <v>69</v>
      </c>
      <c r="B18" s="40">
        <f>SUMIFS(PAPI20_21[Recurso financeiro estimado no ano (R$) - CFURH],PAPI20_21[SubPDC],A18,PAPI20_21[Ano],2021)</f>
        <v>0</v>
      </c>
      <c r="C18" s="40">
        <f>SUMIFS(PAPI20_21[Recurso financeiro estimado no ano
(R$) - Cobrança Estadual],PAPI20_21[SubPDC],A18,PAPI20_21[Ano],2021)</f>
        <v>0</v>
      </c>
      <c r="D18" s="40">
        <f>SUMIFS(PAPI20_21[Recurso financeiro estimado no ano
(R$) - Cobrança Federal],PAPI20_21[SubPDC],A18,PAPI20_21[Ano],2021)</f>
        <v>0</v>
      </c>
      <c r="E18" s="40">
        <f>SUMIFS(PAPI20_21[Recurso financeiro estimado no ano (R$) - Outras],PAPI20_21[SubPDC],A18,PAPI20_21[Ano],2021)</f>
        <v>0</v>
      </c>
      <c r="F18" s="41">
        <f t="shared" si="0"/>
        <v>0</v>
      </c>
      <c r="H18" s="3" t="s">
        <v>70</v>
      </c>
      <c r="I18" s="45" t="e">
        <f>SUMIFS(#REF!,#REF!,'Consolidaçao - 1'!H18,#REF!,2022)</f>
        <v>#REF!</v>
      </c>
      <c r="J18" s="45" t="e">
        <f>SUMIFS(#REF!,#REF!,'Consolidaçao - 1'!H18,#REF!,2022)</f>
        <v>#REF!</v>
      </c>
      <c r="K18" s="45" t="e">
        <f>SUMIFS(#REF!,#REF!,'Consolidaçao - 1'!H18,#REF!,2022)</f>
        <v>#REF!</v>
      </c>
      <c r="L18" s="45" t="e">
        <f>SUMIFS(#REF!,#REF!,'Consolidaçao - 1'!H18,#REF!,2022)</f>
        <v>#REF!</v>
      </c>
      <c r="M18" s="42" t="e">
        <f t="shared" si="1"/>
        <v>#REF!</v>
      </c>
      <c r="N18" s="45" t="e">
        <f>SUMIFS(#REF!,#REF!,'Consolidaçao - 1'!H18,#REF!,2023)</f>
        <v>#REF!</v>
      </c>
      <c r="O18" s="45" t="e">
        <f>SUMIFS(#REF!,#REF!,'Consolidaçao - 1'!H18,#REF!,2023)</f>
        <v>#REF!</v>
      </c>
      <c r="P18" s="45" t="e">
        <f>SUMIFS(#REF!,#REF!,'Consolidaçao - 1'!H18,#REF!,2023)</f>
        <v>#REF!</v>
      </c>
      <c r="Q18" s="45" t="e">
        <f>SUMIFS(#REF!,#REF!,'Consolidaçao - 1'!H18,#REF!,2023)</f>
        <v>#REF!</v>
      </c>
      <c r="R18" s="43" t="e">
        <f t="shared" si="2"/>
        <v>#REF!</v>
      </c>
      <c r="S18" s="44" t="e">
        <f t="shared" si="3"/>
        <v>#REF!</v>
      </c>
    </row>
    <row r="19" spans="1:19" x14ac:dyDescent="0.35">
      <c r="A19" s="3" t="s">
        <v>71</v>
      </c>
      <c r="B19" s="40">
        <f>SUMIFS(PAPI20_21[Recurso financeiro estimado no ano (R$) - CFURH],PAPI20_21[SubPDC],A19,PAPI20_21[Ano],2021)</f>
        <v>0</v>
      </c>
      <c r="C19" s="40">
        <f>SUMIFS(PAPI20_21[Recurso financeiro estimado no ano
(R$) - Cobrança Estadual],PAPI20_21[SubPDC],A19,PAPI20_21[Ano],2021)</f>
        <v>0</v>
      </c>
      <c r="D19" s="40">
        <f>SUMIFS(PAPI20_21[Recurso financeiro estimado no ano
(R$) - Cobrança Federal],PAPI20_21[SubPDC],A19,PAPI20_21[Ano],2021)</f>
        <v>0</v>
      </c>
      <c r="E19" s="40">
        <f>SUMIFS(PAPI20_21[Recurso financeiro estimado no ano (R$) - Outras],PAPI20_21[SubPDC],A19,PAPI20_21[Ano],2021)</f>
        <v>0</v>
      </c>
      <c r="F19" s="41">
        <f t="shared" si="0"/>
        <v>0</v>
      </c>
      <c r="H19" s="3" t="s">
        <v>34</v>
      </c>
      <c r="I19" s="45" t="e">
        <f>SUMIFS(#REF!,#REF!,'Consolidaçao - 1'!H19,#REF!,2022)</f>
        <v>#REF!</v>
      </c>
      <c r="J19" s="45" t="e">
        <f>SUMIFS(#REF!,#REF!,'Consolidaçao - 1'!H19,#REF!,2022)</f>
        <v>#REF!</v>
      </c>
      <c r="K19" s="45" t="e">
        <f>SUMIFS(#REF!,#REF!,'Consolidaçao - 1'!H19,#REF!,2022)</f>
        <v>#REF!</v>
      </c>
      <c r="L19" s="45" t="e">
        <f>SUMIFS(#REF!,#REF!,'Consolidaçao - 1'!H19,#REF!,2022)</f>
        <v>#REF!</v>
      </c>
      <c r="M19" s="42" t="e">
        <f t="shared" si="1"/>
        <v>#REF!</v>
      </c>
      <c r="N19" s="45" t="e">
        <f>SUMIFS(#REF!,#REF!,'Consolidaçao - 1'!H19,#REF!,2023)</f>
        <v>#REF!</v>
      </c>
      <c r="O19" s="45" t="e">
        <f>SUMIFS(#REF!,#REF!,'Consolidaçao - 1'!H19,#REF!,2023)</f>
        <v>#REF!</v>
      </c>
      <c r="P19" s="45" t="e">
        <f>SUMIFS(#REF!,#REF!,'Consolidaçao - 1'!H19,#REF!,2023)</f>
        <v>#REF!</v>
      </c>
      <c r="Q19" s="45" t="e">
        <f>SUMIFS(#REF!,#REF!,'Consolidaçao - 1'!H19,#REF!,2023)</f>
        <v>#REF!</v>
      </c>
      <c r="R19" s="43" t="e">
        <f t="shared" si="2"/>
        <v>#REF!</v>
      </c>
      <c r="S19" s="44" t="e">
        <f t="shared" si="3"/>
        <v>#REF!</v>
      </c>
    </row>
    <row r="20" spans="1:19" x14ac:dyDescent="0.35">
      <c r="A20" s="3" t="s">
        <v>72</v>
      </c>
      <c r="B20" s="40">
        <f>SUMIFS(PAPI20_21[Recurso financeiro estimado no ano (R$) - CFURH],PAPI20_21[SubPDC],A20,PAPI20_21[Ano],2021)</f>
        <v>0</v>
      </c>
      <c r="C20" s="40">
        <f>SUMIFS(PAPI20_21[Recurso financeiro estimado no ano
(R$) - Cobrança Estadual],PAPI20_21[SubPDC],A20,PAPI20_21[Ano],2021)</f>
        <v>1500000</v>
      </c>
      <c r="D20" s="40">
        <f>SUMIFS(PAPI20_21[Recurso financeiro estimado no ano
(R$) - Cobrança Federal],PAPI20_21[SubPDC],A20,PAPI20_21[Ano],2021)</f>
        <v>0</v>
      </c>
      <c r="E20" s="40">
        <f>SUMIFS(PAPI20_21[Recurso financeiro estimado no ano (R$) - Outras],PAPI20_21[SubPDC],A20,PAPI20_21[Ano],2021)</f>
        <v>0</v>
      </c>
      <c r="F20" s="41">
        <f t="shared" si="0"/>
        <v>1500000</v>
      </c>
      <c r="H20" s="3" t="s">
        <v>73</v>
      </c>
      <c r="I20" s="45" t="e">
        <f>SUMIFS(#REF!,#REF!,'Consolidaçao - 1'!H20,#REF!,2022)</f>
        <v>#REF!</v>
      </c>
      <c r="J20" s="45" t="e">
        <f>SUMIFS(#REF!,#REF!,'Consolidaçao - 1'!H20,#REF!,2022)</f>
        <v>#REF!</v>
      </c>
      <c r="K20" s="45" t="e">
        <f>SUMIFS(#REF!,#REF!,'Consolidaçao - 1'!H20,#REF!,2022)</f>
        <v>#REF!</v>
      </c>
      <c r="L20" s="45" t="e">
        <f>SUMIFS(#REF!,#REF!,'Consolidaçao - 1'!H20,#REF!,2022)</f>
        <v>#REF!</v>
      </c>
      <c r="M20" s="42" t="e">
        <f t="shared" si="1"/>
        <v>#REF!</v>
      </c>
      <c r="N20" s="45" t="e">
        <f>SUMIFS(#REF!,#REF!,'Consolidaçao - 1'!H20,#REF!,2023)</f>
        <v>#REF!</v>
      </c>
      <c r="O20" s="45" t="e">
        <f>SUMIFS(#REF!,#REF!,'Consolidaçao - 1'!H20,#REF!,2023)</f>
        <v>#REF!</v>
      </c>
      <c r="P20" s="45" t="e">
        <f>SUMIFS(#REF!,#REF!,'Consolidaçao - 1'!H20,#REF!,2023)</f>
        <v>#REF!</v>
      </c>
      <c r="Q20" s="45" t="e">
        <f>SUMIFS(#REF!,#REF!,'Consolidaçao - 1'!H20,#REF!,2023)</f>
        <v>#REF!</v>
      </c>
      <c r="R20" s="43" t="e">
        <f t="shared" si="2"/>
        <v>#REF!</v>
      </c>
      <c r="S20" s="44" t="e">
        <f t="shared" si="3"/>
        <v>#REF!</v>
      </c>
    </row>
    <row r="21" spans="1:19" x14ac:dyDescent="0.35">
      <c r="A21" s="3" t="s">
        <v>31</v>
      </c>
      <c r="B21" s="40">
        <f>SUMIFS(PAPI20_21[Recurso financeiro estimado no ano (R$) - CFURH],PAPI20_21[SubPDC],A21,PAPI20_21[Ano],2021)</f>
        <v>0</v>
      </c>
      <c r="C21" s="40">
        <f>SUMIFS(PAPI20_21[Recurso financeiro estimado no ano
(R$) - Cobrança Estadual],PAPI20_21[SubPDC],A21,PAPI20_21[Ano],2021)</f>
        <v>4250000</v>
      </c>
      <c r="D21" s="40">
        <f>SUMIFS(PAPI20_21[Recurso financeiro estimado no ano
(R$) - Cobrança Federal],PAPI20_21[SubPDC],A21,PAPI20_21[Ano],2021)</f>
        <v>0</v>
      </c>
      <c r="E21" s="40">
        <f>SUMIFS(PAPI20_21[Recurso financeiro estimado no ano (R$) - Outras],PAPI20_21[SubPDC],A21,PAPI20_21[Ano],2021)</f>
        <v>0</v>
      </c>
      <c r="F21" s="41">
        <f t="shared" si="0"/>
        <v>4250000</v>
      </c>
      <c r="H21" s="3" t="s">
        <v>74</v>
      </c>
      <c r="I21" s="45" t="e">
        <f>SUMIFS(#REF!,#REF!,'Consolidaçao - 1'!H21,#REF!,2022)</f>
        <v>#REF!</v>
      </c>
      <c r="J21" s="45" t="e">
        <f>SUMIFS(#REF!,#REF!,'Consolidaçao - 1'!H21,#REF!,2022)</f>
        <v>#REF!</v>
      </c>
      <c r="K21" s="45" t="e">
        <f>SUMIFS(#REF!,#REF!,'Consolidaçao - 1'!H21,#REF!,2022)</f>
        <v>#REF!</v>
      </c>
      <c r="L21" s="45" t="e">
        <f>SUMIFS(#REF!,#REF!,'Consolidaçao - 1'!H21,#REF!,2022)</f>
        <v>#REF!</v>
      </c>
      <c r="M21" s="42" t="e">
        <f t="shared" si="1"/>
        <v>#REF!</v>
      </c>
      <c r="N21" s="45" t="e">
        <f>SUMIFS(#REF!,#REF!,'Consolidaçao - 1'!H21,#REF!,2023)</f>
        <v>#REF!</v>
      </c>
      <c r="O21" s="45" t="e">
        <f>SUMIFS(#REF!,#REF!,'Consolidaçao - 1'!H21,#REF!,2023)</f>
        <v>#REF!</v>
      </c>
      <c r="P21" s="45" t="e">
        <f>SUMIFS(#REF!,#REF!,'Consolidaçao - 1'!H21,#REF!,2023)</f>
        <v>#REF!</v>
      </c>
      <c r="Q21" s="45" t="e">
        <f>SUMIFS(#REF!,#REF!,'Consolidaçao - 1'!H21,#REF!,2023)</f>
        <v>#REF!</v>
      </c>
      <c r="R21" s="43" t="e">
        <f t="shared" si="2"/>
        <v>#REF!</v>
      </c>
      <c r="S21" s="44" t="e">
        <f t="shared" si="3"/>
        <v>#REF!</v>
      </c>
    </row>
    <row r="22" spans="1:19" x14ac:dyDescent="0.35">
      <c r="A22" s="3" t="s">
        <v>33</v>
      </c>
      <c r="B22" s="40">
        <f>SUMIFS(PAPI20_21[Recurso financeiro estimado no ano (R$) - CFURH],PAPI20_21[SubPDC],A22,PAPI20_21[Ano],2021)</f>
        <v>0</v>
      </c>
      <c r="C22" s="40">
        <f>SUMIFS(PAPI20_21[Recurso financeiro estimado no ano
(R$) - Cobrança Estadual],PAPI20_21[SubPDC],A22,PAPI20_21[Ano],2021)</f>
        <v>3000000</v>
      </c>
      <c r="D22" s="40">
        <f>SUMIFS(PAPI20_21[Recurso financeiro estimado no ano
(R$) - Cobrança Federal],PAPI20_21[SubPDC],A22,PAPI20_21[Ano],2021)</f>
        <v>0</v>
      </c>
      <c r="E22" s="40">
        <f>SUMIFS(PAPI20_21[Recurso financeiro estimado no ano (R$) - Outras],PAPI20_21[SubPDC],A22,PAPI20_21[Ano],2021)</f>
        <v>0</v>
      </c>
      <c r="F22" s="41">
        <f t="shared" si="0"/>
        <v>3000000</v>
      </c>
      <c r="H22" s="3" t="s">
        <v>75</v>
      </c>
      <c r="I22" s="45" t="e">
        <f>SUMIFS(#REF!,#REF!,'Consolidaçao - 1'!H22,#REF!,2022)</f>
        <v>#REF!</v>
      </c>
      <c r="J22" s="45" t="e">
        <f>SUMIFS(#REF!,#REF!,'Consolidaçao - 1'!H22,#REF!,2022)</f>
        <v>#REF!</v>
      </c>
      <c r="K22" s="45" t="e">
        <f>SUMIFS(#REF!,#REF!,'Consolidaçao - 1'!H22,#REF!,2022)</f>
        <v>#REF!</v>
      </c>
      <c r="L22" s="45" t="e">
        <f>SUMIFS(#REF!,#REF!,'Consolidaçao - 1'!H22,#REF!,2022)</f>
        <v>#REF!</v>
      </c>
      <c r="M22" s="42" t="e">
        <f t="shared" si="1"/>
        <v>#REF!</v>
      </c>
      <c r="N22" s="45" t="e">
        <f>SUMIFS(#REF!,#REF!,'Consolidaçao - 1'!H22,#REF!,2023)</f>
        <v>#REF!</v>
      </c>
      <c r="O22" s="45" t="e">
        <f>SUMIFS(#REF!,#REF!,'Consolidaçao - 1'!H22,#REF!,2023)</f>
        <v>#REF!</v>
      </c>
      <c r="P22" s="45" t="e">
        <f>SUMIFS(#REF!,#REF!,'Consolidaçao - 1'!H22,#REF!,2023)</f>
        <v>#REF!</v>
      </c>
      <c r="Q22" s="45" t="e">
        <f>SUMIFS(#REF!,#REF!,'Consolidaçao - 1'!H22,#REF!,2023)</f>
        <v>#REF!</v>
      </c>
      <c r="R22" s="43" t="e">
        <f t="shared" si="2"/>
        <v>#REF!</v>
      </c>
      <c r="S22" s="44" t="e">
        <f t="shared" si="3"/>
        <v>#REF!</v>
      </c>
    </row>
    <row r="23" spans="1:19" x14ac:dyDescent="0.35">
      <c r="A23" s="3" t="s">
        <v>34</v>
      </c>
      <c r="B23" s="40">
        <f>SUMIFS(PAPI20_21[Recurso financeiro estimado no ano (R$) - CFURH],PAPI20_21[SubPDC],A23,PAPI20_21[Ano],2021)</f>
        <v>0</v>
      </c>
      <c r="C23" s="40">
        <f>SUMIFS(PAPI20_21[Recurso financeiro estimado no ano
(R$) - Cobrança Estadual],PAPI20_21[SubPDC],A23,PAPI20_21[Ano],2021)</f>
        <v>2000000</v>
      </c>
      <c r="D23" s="40">
        <f>SUMIFS(PAPI20_21[Recurso financeiro estimado no ano
(R$) - Cobrança Federal],PAPI20_21[SubPDC],A23,PAPI20_21[Ano],2021)</f>
        <v>0</v>
      </c>
      <c r="E23" s="40">
        <f>SUMIFS(PAPI20_21[Recurso financeiro estimado no ano (R$) - Outras],PAPI20_21[SubPDC],A23,PAPI20_21[Ano],2021)</f>
        <v>500000000</v>
      </c>
      <c r="F23" s="41">
        <f t="shared" si="0"/>
        <v>502000000</v>
      </c>
      <c r="H23" s="3" t="s">
        <v>76</v>
      </c>
      <c r="I23" s="45" t="e">
        <f>SUMIFS(#REF!,#REF!,'Consolidaçao - 1'!H23,#REF!,2022)</f>
        <v>#REF!</v>
      </c>
      <c r="J23" s="45" t="e">
        <f>SUMIFS(#REF!,#REF!,'Consolidaçao - 1'!H23,#REF!,2022)</f>
        <v>#REF!</v>
      </c>
      <c r="K23" s="45" t="e">
        <f>SUMIFS(#REF!,#REF!,'Consolidaçao - 1'!H23,#REF!,2022)</f>
        <v>#REF!</v>
      </c>
      <c r="L23" s="45" t="e">
        <f>SUMIFS(#REF!,#REF!,'Consolidaçao - 1'!H23,#REF!,2022)</f>
        <v>#REF!</v>
      </c>
      <c r="M23" s="42" t="e">
        <f t="shared" si="1"/>
        <v>#REF!</v>
      </c>
      <c r="N23" s="45" t="e">
        <f>SUMIFS(#REF!,#REF!,'Consolidaçao - 1'!H23,#REF!,2023)</f>
        <v>#REF!</v>
      </c>
      <c r="O23" s="45" t="e">
        <f>SUMIFS(#REF!,#REF!,'Consolidaçao - 1'!H23,#REF!,2023)</f>
        <v>#REF!</v>
      </c>
      <c r="P23" s="45" t="e">
        <f>SUMIFS(#REF!,#REF!,'Consolidaçao - 1'!H23,#REF!,2023)</f>
        <v>#REF!</v>
      </c>
      <c r="Q23" s="45" t="e">
        <f>SUMIFS(#REF!,#REF!,'Consolidaçao - 1'!H23,#REF!,2023)</f>
        <v>#REF!</v>
      </c>
      <c r="R23" s="43" t="e">
        <f t="shared" si="2"/>
        <v>#REF!</v>
      </c>
      <c r="S23" s="44" t="e">
        <f t="shared" si="3"/>
        <v>#REF!</v>
      </c>
    </row>
    <row r="24" spans="1:19" x14ac:dyDescent="0.35">
      <c r="A24" s="3" t="s">
        <v>73</v>
      </c>
      <c r="B24" s="40">
        <f>SUMIFS(PAPI20_21[Recurso financeiro estimado no ano (R$) - CFURH],PAPI20_21[SubPDC],A24,PAPI20_21[Ano],2021)</f>
        <v>0</v>
      </c>
      <c r="C24" s="40">
        <f>SUMIFS(PAPI20_21[Recurso financeiro estimado no ano
(R$) - Cobrança Estadual],PAPI20_21[SubPDC],A24,PAPI20_21[Ano],2021)</f>
        <v>0</v>
      </c>
      <c r="D24" s="40">
        <f>SUMIFS(PAPI20_21[Recurso financeiro estimado no ano
(R$) - Cobrança Federal],PAPI20_21[SubPDC],A24,PAPI20_21[Ano],2021)</f>
        <v>0</v>
      </c>
      <c r="E24" s="40">
        <f>SUMIFS(PAPI20_21[Recurso financeiro estimado no ano (R$) - Outras],PAPI20_21[SubPDC],A24,PAPI20_21[Ano],2021)</f>
        <v>0</v>
      </c>
      <c r="F24" s="41">
        <f t="shared" si="0"/>
        <v>0</v>
      </c>
      <c r="H24" s="3" t="s">
        <v>77</v>
      </c>
      <c r="I24" s="45" t="e">
        <f>SUMIFS(#REF!,#REF!,'Consolidaçao - 1'!H24,#REF!,2022)</f>
        <v>#REF!</v>
      </c>
      <c r="J24" s="45" t="e">
        <f>SUMIFS(#REF!,#REF!,'Consolidaçao - 1'!H24,#REF!,2022)</f>
        <v>#REF!</v>
      </c>
      <c r="K24" s="45" t="e">
        <f>SUMIFS(#REF!,#REF!,'Consolidaçao - 1'!H24,#REF!,2022)</f>
        <v>#REF!</v>
      </c>
      <c r="L24" s="45" t="e">
        <f>SUMIFS(#REF!,#REF!,'Consolidaçao - 1'!H24,#REF!,2022)</f>
        <v>#REF!</v>
      </c>
      <c r="M24" s="42" t="e">
        <f t="shared" si="1"/>
        <v>#REF!</v>
      </c>
      <c r="N24" s="45" t="e">
        <f>SUMIFS(#REF!,#REF!,'Consolidaçao - 1'!H24,#REF!,2023)</f>
        <v>#REF!</v>
      </c>
      <c r="O24" s="45" t="e">
        <f>SUMIFS(#REF!,#REF!,'Consolidaçao - 1'!H24,#REF!,2023)</f>
        <v>#REF!</v>
      </c>
      <c r="P24" s="45" t="e">
        <f>SUMIFS(#REF!,#REF!,'Consolidaçao - 1'!H24,#REF!,2023)</f>
        <v>#REF!</v>
      </c>
      <c r="Q24" s="45" t="e">
        <f>SUMIFS(#REF!,#REF!,'Consolidaçao - 1'!H24,#REF!,2023)</f>
        <v>#REF!</v>
      </c>
      <c r="R24" s="43" t="e">
        <f t="shared" si="2"/>
        <v>#REF!</v>
      </c>
      <c r="S24" s="44" t="e">
        <f t="shared" si="3"/>
        <v>#REF!</v>
      </c>
    </row>
    <row r="25" spans="1:19" x14ac:dyDescent="0.35">
      <c r="A25" s="3" t="s">
        <v>74</v>
      </c>
      <c r="B25" s="40">
        <f>SUMIFS(PAPI20_21[Recurso financeiro estimado no ano (R$) - CFURH],PAPI20_21[SubPDC],A25,PAPI20_21[Ano],2021)</f>
        <v>0</v>
      </c>
      <c r="C25" s="40">
        <f>SUMIFS(PAPI20_21[Recurso financeiro estimado no ano
(R$) - Cobrança Estadual],PAPI20_21[SubPDC],A25,PAPI20_21[Ano],2021)</f>
        <v>0</v>
      </c>
      <c r="D25" s="40">
        <f>SUMIFS(PAPI20_21[Recurso financeiro estimado no ano
(R$) - Cobrança Federal],PAPI20_21[SubPDC],A25,PAPI20_21[Ano],2021)</f>
        <v>0</v>
      </c>
      <c r="E25" s="40">
        <f>SUMIFS(PAPI20_21[Recurso financeiro estimado no ano (R$) - Outras],PAPI20_21[SubPDC],A25,PAPI20_21[Ano],2021)</f>
        <v>0</v>
      </c>
      <c r="F25" s="41">
        <f t="shared" si="0"/>
        <v>0</v>
      </c>
      <c r="H25" s="3" t="s">
        <v>78</v>
      </c>
      <c r="I25" s="45" t="e">
        <f>SUMIFS(#REF!,#REF!,'Consolidaçao - 1'!H25,#REF!,2022)</f>
        <v>#REF!</v>
      </c>
      <c r="J25" s="45" t="e">
        <f>SUMIFS(#REF!,#REF!,'Consolidaçao - 1'!H25,#REF!,2022)</f>
        <v>#REF!</v>
      </c>
      <c r="K25" s="45" t="e">
        <f>SUMIFS(#REF!,#REF!,'Consolidaçao - 1'!H25,#REF!,2022)</f>
        <v>#REF!</v>
      </c>
      <c r="L25" s="45" t="e">
        <f>SUMIFS(#REF!,#REF!,'Consolidaçao - 1'!H25,#REF!,2022)</f>
        <v>#REF!</v>
      </c>
      <c r="M25" s="42" t="e">
        <f t="shared" si="1"/>
        <v>#REF!</v>
      </c>
      <c r="N25" s="45" t="e">
        <f>SUMIFS(#REF!,#REF!,'Consolidaçao - 1'!H25,#REF!,2023)</f>
        <v>#REF!</v>
      </c>
      <c r="O25" s="45" t="e">
        <f>SUMIFS(#REF!,#REF!,'Consolidaçao - 1'!H25,#REF!,2023)</f>
        <v>#REF!</v>
      </c>
      <c r="P25" s="45" t="e">
        <f>SUMIFS(#REF!,#REF!,'Consolidaçao - 1'!H25,#REF!,2023)</f>
        <v>#REF!</v>
      </c>
      <c r="Q25" s="45" t="e">
        <f>SUMIFS(#REF!,#REF!,'Consolidaçao - 1'!H25,#REF!,2023)</f>
        <v>#REF!</v>
      </c>
      <c r="R25" s="43" t="e">
        <f t="shared" si="2"/>
        <v>#REF!</v>
      </c>
      <c r="S25" s="44" t="e">
        <f t="shared" si="3"/>
        <v>#REF!</v>
      </c>
    </row>
    <row r="26" spans="1:19" x14ac:dyDescent="0.35">
      <c r="A26" s="3" t="s">
        <v>79</v>
      </c>
      <c r="B26" s="40">
        <f>SUMIFS(PAPI20_21[Recurso financeiro estimado no ano (R$) - CFURH],PAPI20_21[SubPDC],A26,PAPI20_21[Ano],2021)</f>
        <v>0</v>
      </c>
      <c r="C26" s="40">
        <f>SUMIFS(PAPI20_21[Recurso financeiro estimado no ano
(R$) - Cobrança Estadual],PAPI20_21[SubPDC],A26,PAPI20_21[Ano],2021)</f>
        <v>0</v>
      </c>
      <c r="D26" s="40">
        <f>SUMIFS(PAPI20_21[Recurso financeiro estimado no ano
(R$) - Cobrança Federal],PAPI20_21[SubPDC],A26,PAPI20_21[Ano],2021)</f>
        <v>0</v>
      </c>
      <c r="E26" s="40">
        <f>SUMIFS(PAPI20_21[Recurso financeiro estimado no ano (R$) - Outras],PAPI20_21[SubPDC],A26,PAPI20_21[Ano],2021)</f>
        <v>0</v>
      </c>
      <c r="F26" s="41">
        <f t="shared" si="0"/>
        <v>0</v>
      </c>
      <c r="H26" s="3" t="s">
        <v>35</v>
      </c>
      <c r="I26" s="45" t="e">
        <f>SUMIFS(#REF!,#REF!,'Consolidaçao - 1'!H26,#REF!,2022)</f>
        <v>#REF!</v>
      </c>
      <c r="J26" s="45" t="e">
        <f>SUMIFS(#REF!,#REF!,'Consolidaçao - 1'!H26,#REF!,2022)</f>
        <v>#REF!</v>
      </c>
      <c r="K26" s="45" t="e">
        <f>SUMIFS(#REF!,#REF!,'Consolidaçao - 1'!H26,#REF!,2022)</f>
        <v>#REF!</v>
      </c>
      <c r="L26" s="45" t="e">
        <f>SUMIFS(#REF!,#REF!,'Consolidaçao - 1'!H26,#REF!,2022)</f>
        <v>#REF!</v>
      </c>
      <c r="M26" s="42" t="e">
        <f t="shared" si="1"/>
        <v>#REF!</v>
      </c>
      <c r="N26" s="45" t="e">
        <f>SUMIFS(#REF!,#REF!,'Consolidaçao - 1'!H26,#REF!,2023)</f>
        <v>#REF!</v>
      </c>
      <c r="O26" s="45" t="e">
        <f>SUMIFS(#REF!,#REF!,'Consolidaçao - 1'!H26,#REF!,2023)</f>
        <v>#REF!</v>
      </c>
      <c r="P26" s="45" t="e">
        <f>SUMIFS(#REF!,#REF!,'Consolidaçao - 1'!H26,#REF!,2023)</f>
        <v>#REF!</v>
      </c>
      <c r="Q26" s="45" t="e">
        <f>SUMIFS(#REF!,#REF!,'Consolidaçao - 1'!H26,#REF!,2023)</f>
        <v>#REF!</v>
      </c>
      <c r="R26" s="43" t="e">
        <f t="shared" si="2"/>
        <v>#REF!</v>
      </c>
      <c r="S26" s="44" t="e">
        <f t="shared" si="3"/>
        <v>#REF!</v>
      </c>
    </row>
    <row r="27" spans="1:19" x14ac:dyDescent="0.35">
      <c r="A27" s="3" t="s">
        <v>80</v>
      </c>
      <c r="B27" s="40">
        <f>SUMIFS(PAPI20_21[Recurso financeiro estimado no ano (R$) - CFURH],PAPI20_21[SubPDC],A27,PAPI20_21[Ano],2021)</f>
        <v>0</v>
      </c>
      <c r="C27" s="40">
        <f>SUMIFS(PAPI20_21[Recurso financeiro estimado no ano
(R$) - Cobrança Estadual],PAPI20_21[SubPDC],A27,PAPI20_21[Ano],2021)</f>
        <v>0</v>
      </c>
      <c r="D27" s="40">
        <f>SUMIFS(PAPI20_21[Recurso financeiro estimado no ano
(R$) - Cobrança Federal],PAPI20_21[SubPDC],A27,PAPI20_21[Ano],2021)</f>
        <v>0</v>
      </c>
      <c r="E27" s="40">
        <f>SUMIFS(PAPI20_21[Recurso financeiro estimado no ano (R$) - Outras],PAPI20_21[SubPDC],A27,PAPI20_21[Ano],2021)</f>
        <v>180000000</v>
      </c>
      <c r="F27" s="41">
        <f t="shared" si="0"/>
        <v>180000000</v>
      </c>
      <c r="H27" s="3" t="s">
        <v>47</v>
      </c>
      <c r="I27" s="45" t="e">
        <f>SUMIFS(#REF!,#REF!,'Consolidaçao - 1'!H27,#REF!,2022)</f>
        <v>#REF!</v>
      </c>
      <c r="J27" s="45" t="e">
        <f>SUMIFS(#REF!,#REF!,'Consolidaçao - 1'!H27,#REF!,2022)</f>
        <v>#REF!</v>
      </c>
      <c r="K27" s="45" t="e">
        <f>SUMIFS(#REF!,#REF!,'Consolidaçao - 1'!H27,#REF!,2022)</f>
        <v>#REF!</v>
      </c>
      <c r="L27" s="45" t="e">
        <f>SUMIFS(#REF!,#REF!,'Consolidaçao - 1'!H27,#REF!,2022)</f>
        <v>#REF!</v>
      </c>
      <c r="M27" s="42" t="e">
        <f t="shared" si="1"/>
        <v>#REF!</v>
      </c>
      <c r="N27" s="45" t="e">
        <f>SUMIFS(#REF!,#REF!,'Consolidaçao - 1'!H27,#REF!,2023)</f>
        <v>#REF!</v>
      </c>
      <c r="O27" s="45" t="e">
        <f>SUMIFS(#REF!,#REF!,'Consolidaçao - 1'!H27,#REF!,2023)</f>
        <v>#REF!</v>
      </c>
      <c r="P27" s="45" t="e">
        <f>SUMIFS(#REF!,#REF!,'Consolidaçao - 1'!H27,#REF!,2023)</f>
        <v>#REF!</v>
      </c>
      <c r="Q27" s="45" t="e">
        <f>SUMIFS(#REF!,#REF!,'Consolidaçao - 1'!H27,#REF!,2023)</f>
        <v>#REF!</v>
      </c>
      <c r="R27" s="43" t="e">
        <f t="shared" si="2"/>
        <v>#REF!</v>
      </c>
      <c r="S27" s="44" t="e">
        <f t="shared" si="3"/>
        <v>#REF!</v>
      </c>
    </row>
    <row r="28" spans="1:19" x14ac:dyDescent="0.35">
      <c r="A28" s="3" t="s">
        <v>81</v>
      </c>
      <c r="B28" s="40">
        <f>SUMIFS(PAPI20_21[Recurso financeiro estimado no ano (R$) - CFURH],PAPI20_21[SubPDC],A28,PAPI20_21[Ano],2021)</f>
        <v>0</v>
      </c>
      <c r="C28" s="40">
        <f>SUMIFS(PAPI20_21[Recurso financeiro estimado no ano
(R$) - Cobrança Estadual],PAPI20_21[SubPDC],A28,PAPI20_21[Ano],2021)</f>
        <v>0</v>
      </c>
      <c r="D28" s="40">
        <f>SUMIFS(PAPI20_21[Recurso financeiro estimado no ano
(R$) - Cobrança Federal],PAPI20_21[SubPDC],A28,PAPI20_21[Ano],2021)</f>
        <v>0</v>
      </c>
      <c r="E28" s="40">
        <f>SUMIFS(PAPI20_21[Recurso financeiro estimado no ano (R$) - Outras],PAPI20_21[SubPDC],A28,PAPI20_21[Ano],2021)</f>
        <v>0</v>
      </c>
      <c r="F28" s="41">
        <f t="shared" si="0"/>
        <v>0</v>
      </c>
      <c r="H28" s="3" t="s">
        <v>36</v>
      </c>
      <c r="I28" s="45" t="e">
        <f>SUMIFS(#REF!,#REF!,'Consolidaçao - 1'!H28,#REF!,2022)</f>
        <v>#REF!</v>
      </c>
      <c r="J28" s="45" t="e">
        <f>SUMIFS(#REF!,#REF!,'Consolidaçao - 1'!H28,#REF!,2022)</f>
        <v>#REF!</v>
      </c>
      <c r="K28" s="45" t="e">
        <f>SUMIFS(#REF!,#REF!,'Consolidaçao - 1'!H28,#REF!,2022)</f>
        <v>#REF!</v>
      </c>
      <c r="L28" s="45" t="e">
        <f>SUMIFS(#REF!,#REF!,'Consolidaçao - 1'!H28,#REF!,2022)</f>
        <v>#REF!</v>
      </c>
      <c r="M28" s="42" t="e">
        <f t="shared" si="1"/>
        <v>#REF!</v>
      </c>
      <c r="N28" s="45" t="e">
        <f>SUMIFS(#REF!,#REF!,'Consolidaçao - 1'!H28,#REF!,2023)</f>
        <v>#REF!</v>
      </c>
      <c r="O28" s="45" t="e">
        <f>SUMIFS(#REF!,#REF!,'Consolidaçao - 1'!H28,#REF!,2023)</f>
        <v>#REF!</v>
      </c>
      <c r="P28" s="45" t="e">
        <f>SUMIFS(#REF!,#REF!,'Consolidaçao - 1'!H28,#REF!,2023)</f>
        <v>#REF!</v>
      </c>
      <c r="Q28" s="45" t="e">
        <f>SUMIFS(#REF!,#REF!,'Consolidaçao - 1'!H28,#REF!,2023)</f>
        <v>#REF!</v>
      </c>
      <c r="R28" s="43" t="e">
        <f t="shared" si="2"/>
        <v>#REF!</v>
      </c>
      <c r="S28" s="44" t="e">
        <f t="shared" si="3"/>
        <v>#REF!</v>
      </c>
    </row>
    <row r="29" spans="1:19" x14ac:dyDescent="0.35">
      <c r="A29" s="3" t="s">
        <v>82</v>
      </c>
      <c r="B29" s="40">
        <f>SUMIFS(PAPI20_21[Recurso financeiro estimado no ano (R$) - CFURH],PAPI20_21[SubPDC],A29,PAPI20_21[Ano],2021)</f>
        <v>0</v>
      </c>
      <c r="C29" s="40">
        <f>SUMIFS(PAPI20_21[Recurso financeiro estimado no ano
(R$) - Cobrança Estadual],PAPI20_21[SubPDC],A29,PAPI20_21[Ano],2021)</f>
        <v>0</v>
      </c>
      <c r="D29" s="40">
        <f>SUMIFS(PAPI20_21[Recurso financeiro estimado no ano
(R$) - Cobrança Federal],PAPI20_21[SubPDC],A29,PAPI20_21[Ano],2021)</f>
        <v>0</v>
      </c>
      <c r="E29" s="40">
        <f>SUMIFS(PAPI20_21[Recurso financeiro estimado no ano (R$) - Outras],PAPI20_21[SubPDC],A29,PAPI20_21[Ano],2021)</f>
        <v>0</v>
      </c>
      <c r="F29" s="41">
        <f t="shared" si="0"/>
        <v>0</v>
      </c>
    </row>
    <row r="30" spans="1:19" ht="18.5" x14ac:dyDescent="0.35">
      <c r="A30" s="3" t="s">
        <v>83</v>
      </c>
      <c r="B30" s="40">
        <f>SUMIFS(PAPI20_21[Recurso financeiro estimado no ano (R$) - CFURH],PAPI20_21[SubPDC],A30,PAPI20_21[Ano],2021)</f>
        <v>0</v>
      </c>
      <c r="C30" s="40">
        <f>SUMIFS(PAPI20_21[Recurso financeiro estimado no ano
(R$) - Cobrança Estadual],PAPI20_21[SubPDC],A30,PAPI20_21[Ano],2021)</f>
        <v>16100000</v>
      </c>
      <c r="D30" s="40">
        <f>SUMIFS(PAPI20_21[Recurso financeiro estimado no ano
(R$) - Cobrança Federal],PAPI20_21[SubPDC],A30,PAPI20_21[Ano],2021)</f>
        <v>0</v>
      </c>
      <c r="E30" s="40">
        <f>SUMIFS(PAPI20_21[Recurso financeiro estimado no ano (R$) - Outras],PAPI20_21[SubPDC],A30,PAPI20_21[Ano],2021)</f>
        <v>750000000</v>
      </c>
      <c r="F30" s="41">
        <f t="shared" si="0"/>
        <v>766100000</v>
      </c>
      <c r="H30" s="47" t="s">
        <v>50</v>
      </c>
      <c r="I30" s="64" t="s">
        <v>19</v>
      </c>
      <c r="J30" s="64" t="s">
        <v>30</v>
      </c>
      <c r="K30" s="64" t="s">
        <v>84</v>
      </c>
    </row>
    <row r="31" spans="1:19" x14ac:dyDescent="0.35">
      <c r="A31" s="3" t="s">
        <v>85</v>
      </c>
      <c r="B31" s="40">
        <f>SUMIFS(PAPI20_21[Recurso financeiro estimado no ano (R$) - CFURH],PAPI20_21[SubPDC],A31,PAPI20_21[Ano],2021)</f>
        <v>0</v>
      </c>
      <c r="C31" s="40">
        <f>SUMIFS(PAPI20_21[Recurso financeiro estimado no ano
(R$) - Cobrança Estadual],PAPI20_21[SubPDC],A31,PAPI20_21[Ano],2021)</f>
        <v>0</v>
      </c>
      <c r="D31" s="40">
        <f>SUMIFS(PAPI20_21[Recurso financeiro estimado no ano
(R$) - Cobrança Federal],PAPI20_21[SubPDC],A31,PAPI20_21[Ano],2021)</f>
        <v>0</v>
      </c>
      <c r="E31" s="40">
        <f>SUMIFS(PAPI20_21[Recurso financeiro estimado no ano (R$) - Outras],PAPI20_21[SubPDC],A31,PAPI20_21[Ano],2021)</f>
        <v>0</v>
      </c>
      <c r="F31" s="41">
        <f t="shared" si="0"/>
        <v>0</v>
      </c>
      <c r="H31" s="39" t="s">
        <v>2</v>
      </c>
      <c r="I31" s="63" t="e">
        <f>SUMIF(#REF!,I$30,#REF!)</f>
        <v>#REF!</v>
      </c>
      <c r="J31" s="63" t="e">
        <f>SUMIF(#REF!,J$30,#REF!)</f>
        <v>#REF!</v>
      </c>
      <c r="K31" s="63" t="e">
        <f>SUMIF(#REF!,K$30,#REF!)</f>
        <v>#REF!</v>
      </c>
    </row>
    <row r="32" spans="1:19" x14ac:dyDescent="0.35">
      <c r="A32" s="3" t="s">
        <v>35</v>
      </c>
      <c r="B32" s="40">
        <f>SUMIFS(PAPI20_21[Recurso financeiro estimado no ano (R$) - CFURH],PAPI20_21[SubPDC],A32,PAPI20_21[Ano],2021)</f>
        <v>0</v>
      </c>
      <c r="C32" s="40">
        <f>SUMIFS(PAPI20_21[Recurso financeiro estimado no ano
(R$) - Cobrança Estadual],PAPI20_21[SubPDC],A32,PAPI20_21[Ano],2021)</f>
        <v>700000</v>
      </c>
      <c r="D32" s="40">
        <f>SUMIFS(PAPI20_21[Recurso financeiro estimado no ano
(R$) - Cobrança Federal],PAPI20_21[SubPDC],A32,PAPI20_21[Ano],2021)</f>
        <v>0</v>
      </c>
      <c r="E32" s="40">
        <f>SUMIFS(PAPI20_21[Recurso financeiro estimado no ano (R$) - Outras],PAPI20_21[SubPDC],A32,PAPI20_21[Ano],2021)</f>
        <v>0</v>
      </c>
      <c r="F32" s="41">
        <f t="shared" si="0"/>
        <v>700000</v>
      </c>
      <c r="I32" s="65" t="str">
        <f>IFERROR(I31/SUM(I31:K31),"")</f>
        <v/>
      </c>
      <c r="J32" s="65" t="str">
        <f>IFERROR(J31/SUM(I31:K31),"")</f>
        <v/>
      </c>
      <c r="K32" s="65" t="str">
        <f>IFERROR(K31/SUM(I31:K31),"")</f>
        <v/>
      </c>
    </row>
    <row r="33" spans="1:6" x14ac:dyDescent="0.35">
      <c r="A33" s="3" t="s">
        <v>47</v>
      </c>
      <c r="B33" s="40">
        <f>SUMIFS(PAPI20_21[Recurso financeiro estimado no ano (R$) - CFURH],PAPI20_21[SubPDC],A33,PAPI20_21[Ano],2021)</f>
        <v>0</v>
      </c>
      <c r="C33" s="40">
        <f>SUMIFS(PAPI20_21[Recurso financeiro estimado no ano
(R$) - Cobrança Estadual],PAPI20_21[SubPDC],A33,PAPI20_21[Ano],2021)</f>
        <v>0</v>
      </c>
      <c r="D33" s="40">
        <f>SUMIFS(PAPI20_21[Recurso financeiro estimado no ano
(R$) - Cobrança Federal],PAPI20_21[SubPDC],A33,PAPI20_21[Ano],2021)</f>
        <v>0</v>
      </c>
      <c r="E33" s="40">
        <f>SUMIFS(PAPI20_21[Recurso financeiro estimado no ano (R$) - Outras],PAPI20_21[SubPDC],A33,PAPI20_21[Ano],2021)</f>
        <v>0</v>
      </c>
      <c r="F33" s="41">
        <f t="shared" si="0"/>
        <v>0</v>
      </c>
    </row>
    <row r="34" spans="1:6" x14ac:dyDescent="0.35">
      <c r="A34" s="3" t="s">
        <v>36</v>
      </c>
      <c r="B34" s="40">
        <f>SUMIFS(PAPI20_21[Recurso financeiro estimado no ano (R$) - CFURH],PAPI20_21[SubPDC],A34,PAPI20_21[Ano],2021)</f>
        <v>0</v>
      </c>
      <c r="C34" s="40">
        <f>SUMIFS(PAPI20_21[Recurso financeiro estimado no ano
(R$) - Cobrança Estadual],PAPI20_21[SubPDC],A34,PAPI20_21[Ano],2021)</f>
        <v>0</v>
      </c>
      <c r="D34" s="40">
        <f>SUMIFS(PAPI20_21[Recurso financeiro estimado no ano
(R$) - Cobrança Federal],PAPI20_21[SubPDC],A34,PAPI20_21[Ano],2021)</f>
        <v>0</v>
      </c>
      <c r="E34" s="40">
        <f>SUMIFS(PAPI20_21[Recurso financeiro estimado no ano (R$) - Outras],PAPI20_21[SubPDC],A34,PAPI20_21[Ano],2021)</f>
        <v>0</v>
      </c>
      <c r="F34" s="41">
        <f t="shared" si="0"/>
        <v>0</v>
      </c>
    </row>
    <row r="36" spans="1:6" ht="18.5" x14ac:dyDescent="0.35">
      <c r="A36" s="46" t="s">
        <v>48</v>
      </c>
      <c r="B36" s="62" t="s">
        <v>19</v>
      </c>
      <c r="C36" s="62" t="s">
        <v>30</v>
      </c>
      <c r="D36" s="62" t="s">
        <v>84</v>
      </c>
    </row>
    <row r="37" spans="1:6" x14ac:dyDescent="0.35">
      <c r="A37" s="60" t="s">
        <v>2</v>
      </c>
      <c r="B37" s="61">
        <f>SUMIF(PAPI20_21[Prioridade do SubPDC],B$36,PAPI20_21[Recurso financeiro estimado no ano
(R$)])</f>
        <v>20900000</v>
      </c>
      <c r="C37" s="61">
        <f>SUMIF(PAPI20_21[Prioridade do SubPDC],C$36,PAPI20_21[Recurso financeiro estimado no ano
(R$)])</f>
        <v>1829170000</v>
      </c>
      <c r="D37" s="61">
        <f>SUMIF(PAPI20_21[Prioridade do SubPDC],D$36,PAPI20_21[Recurso financeiro estimado no ano
(R$)])</f>
        <v>682700000</v>
      </c>
    </row>
    <row r="38" spans="1:6" x14ac:dyDescent="0.35">
      <c r="A38" s="9"/>
      <c r="B38" s="65">
        <f>B37/SUM(B37:D37)</f>
        <v>8.2518349475080646E-3</v>
      </c>
      <c r="C38" s="65">
        <f>C37/SUM(B37:D37)</f>
        <v>0.7222013842551831</v>
      </c>
      <c r="D38" s="65">
        <f>D37/SUM(B37:D37)</f>
        <v>0.26954678079730887</v>
      </c>
    </row>
    <row r="39" spans="1:6" x14ac:dyDescent="0.35">
      <c r="A39" s="9"/>
    </row>
    <row r="40" spans="1:6" x14ac:dyDescent="0.35">
      <c r="A40" s="9"/>
    </row>
    <row r="41" spans="1:6" x14ac:dyDescent="0.35">
      <c r="A41" s="9"/>
    </row>
    <row r="42" spans="1:6" x14ac:dyDescent="0.35">
      <c r="A42" s="9"/>
    </row>
    <row r="43" spans="1:6" x14ac:dyDescent="0.35">
      <c r="A43" s="9"/>
    </row>
    <row r="44" spans="1:6" x14ac:dyDescent="0.35">
      <c r="A44" s="9"/>
    </row>
    <row r="45" spans="1:6" x14ac:dyDescent="0.35">
      <c r="A45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93CF-732B-4A00-821B-642DB8B3F7EF}">
  <sheetPr codeName="Planilha3">
    <tabColor theme="0"/>
  </sheetPr>
  <dimension ref="A1:Q1933"/>
  <sheetViews>
    <sheetView showGridLines="0" topLeftCell="D1" zoomScale="85" zoomScaleNormal="85" workbookViewId="0">
      <selection activeCell="C14" sqref="C14"/>
    </sheetView>
  </sheetViews>
  <sheetFormatPr defaultColWidth="9.1796875" defaultRowHeight="14.5" x14ac:dyDescent="0.35"/>
  <cols>
    <col min="1" max="1" width="18.36328125" style="66" bestFit="1" customWidth="1"/>
    <col min="2" max="2" width="13.26953125" style="66" bestFit="1" customWidth="1"/>
    <col min="3" max="3" width="15.90625" style="66" bestFit="1" customWidth="1"/>
    <col min="4" max="4" width="24.81640625" style="66" bestFit="1" customWidth="1"/>
    <col min="5" max="5" width="24.08984375" bestFit="1" customWidth="1"/>
    <col min="6" max="6" width="19.08984375" bestFit="1" customWidth="1"/>
    <col min="7" max="7" width="18.81640625" bestFit="1" customWidth="1"/>
    <col min="8" max="8" width="23.54296875" bestFit="1" customWidth="1"/>
    <col min="9" max="9" width="13.81640625" bestFit="1" customWidth="1"/>
    <col min="10" max="10" width="16.1796875" bestFit="1" customWidth="1"/>
    <col min="11" max="11" width="20.1796875" bestFit="1" customWidth="1"/>
    <col min="12" max="17" width="8.81640625" customWidth="1"/>
    <col min="18" max="16384" width="9.1796875" style="66"/>
  </cols>
  <sheetData>
    <row r="1" spans="1:3" x14ac:dyDescent="0.35">
      <c r="A1" s="89" t="s">
        <v>214</v>
      </c>
      <c r="B1" s="89"/>
      <c r="C1" s="89"/>
    </row>
    <row r="2" spans="1:3" x14ac:dyDescent="0.35">
      <c r="A2" s="89" t="s">
        <v>215</v>
      </c>
    </row>
    <row r="59" s="66" customFormat="1" x14ac:dyDescent="0.35"/>
    <row r="60" s="66" customFormat="1" x14ac:dyDescent="0.35"/>
    <row r="61" s="66" customFormat="1" x14ac:dyDescent="0.35"/>
    <row r="62" s="66" customFormat="1" x14ac:dyDescent="0.35"/>
    <row r="63" s="66" customFormat="1" x14ac:dyDescent="0.35"/>
    <row r="64" s="66" customFormat="1" x14ac:dyDescent="0.35"/>
    <row r="65" spans="1:6" s="66" customFormat="1" x14ac:dyDescent="0.35"/>
    <row r="66" spans="1:6" s="66" customFormat="1" x14ac:dyDescent="0.35"/>
    <row r="67" spans="1:6" s="66" customFormat="1" x14ac:dyDescent="0.35"/>
    <row r="68" spans="1:6" s="66" customFormat="1" x14ac:dyDescent="0.35"/>
    <row r="69" spans="1:6" s="66" customFormat="1" x14ac:dyDescent="0.35">
      <c r="A69" s="66" t="s">
        <v>86</v>
      </c>
      <c r="B69" s="66" t="s">
        <v>87</v>
      </c>
      <c r="C69" s="66" t="s">
        <v>88</v>
      </c>
      <c r="D69" s="66" t="s">
        <v>89</v>
      </c>
      <c r="E69" s="66" t="s">
        <v>90</v>
      </c>
      <c r="F69" s="66" t="s">
        <v>91</v>
      </c>
    </row>
    <row r="70" spans="1:6" s="66" customFormat="1" x14ac:dyDescent="0.35">
      <c r="A70" s="104" t="s">
        <v>21</v>
      </c>
      <c r="B70" s="105">
        <v>13300000</v>
      </c>
      <c r="C70" s="105">
        <v>13300</v>
      </c>
      <c r="D70" s="106">
        <v>0</v>
      </c>
      <c r="E70" s="106">
        <v>0</v>
      </c>
      <c r="F70" s="106">
        <v>17810000</v>
      </c>
    </row>
    <row r="71" spans="1:6" s="66" customFormat="1" x14ac:dyDescent="0.35">
      <c r="A71" s="104" t="s">
        <v>24</v>
      </c>
      <c r="B71" s="105">
        <v>3100000</v>
      </c>
      <c r="C71" s="105">
        <v>3100</v>
      </c>
      <c r="D71" s="106">
        <v>1000000</v>
      </c>
      <c r="E71" s="106">
        <v>0</v>
      </c>
      <c r="F71" s="106">
        <v>2100000</v>
      </c>
    </row>
    <row r="72" spans="1:6" s="66" customFormat="1" x14ac:dyDescent="0.35">
      <c r="A72" s="104" t="s">
        <v>61</v>
      </c>
      <c r="B72" s="105">
        <v>1500000</v>
      </c>
      <c r="C72" s="105">
        <v>1500</v>
      </c>
      <c r="D72" s="106">
        <v>1500000</v>
      </c>
      <c r="E72" s="106">
        <v>0</v>
      </c>
      <c r="F72" s="106">
        <v>0</v>
      </c>
    </row>
    <row r="73" spans="1:6" s="66" customFormat="1" x14ac:dyDescent="0.35">
      <c r="A73" s="104" t="s">
        <v>39</v>
      </c>
      <c r="B73" s="105">
        <v>1500000</v>
      </c>
      <c r="C73" s="105">
        <v>1500</v>
      </c>
      <c r="D73" s="106">
        <v>1500000</v>
      </c>
      <c r="E73" s="106">
        <v>0</v>
      </c>
      <c r="F73" s="106">
        <v>0</v>
      </c>
    </row>
    <row r="74" spans="1:6" s="66" customFormat="1" x14ac:dyDescent="0.35">
      <c r="A74" s="104" t="s">
        <v>28</v>
      </c>
      <c r="B74" s="105">
        <v>1500000</v>
      </c>
      <c r="C74" s="105">
        <v>1500</v>
      </c>
      <c r="D74" s="106">
        <v>0</v>
      </c>
      <c r="E74" s="106">
        <v>0</v>
      </c>
      <c r="F74" s="106">
        <v>1500000</v>
      </c>
    </row>
    <row r="75" spans="1:6" s="66" customFormat="1" x14ac:dyDescent="0.35">
      <c r="A75" s="104" t="s">
        <v>29</v>
      </c>
      <c r="B75" s="105">
        <v>1038000000</v>
      </c>
      <c r="C75" s="105">
        <v>1038000</v>
      </c>
      <c r="D75" s="106">
        <v>13000000</v>
      </c>
      <c r="E75" s="106">
        <v>0</v>
      </c>
      <c r="F75" s="106">
        <v>3075000000</v>
      </c>
    </row>
    <row r="76" spans="1:6" s="66" customFormat="1" x14ac:dyDescent="0.35">
      <c r="A76" s="104" t="s">
        <v>68</v>
      </c>
      <c r="B76" s="105">
        <v>16320000</v>
      </c>
      <c r="C76" s="105">
        <v>16320</v>
      </c>
      <c r="D76" s="106">
        <v>3000000</v>
      </c>
      <c r="E76" s="106">
        <v>0</v>
      </c>
      <c r="F76" s="106">
        <v>13320000</v>
      </c>
    </row>
    <row r="77" spans="1:6" s="66" customFormat="1" x14ac:dyDescent="0.35">
      <c r="A77" s="104" t="s">
        <v>65</v>
      </c>
      <c r="B77" s="105"/>
      <c r="C77" s="105"/>
      <c r="D77" s="106"/>
      <c r="E77" s="106"/>
      <c r="F77" s="106">
        <v>24840000</v>
      </c>
    </row>
    <row r="78" spans="1:6" s="66" customFormat="1" x14ac:dyDescent="0.35">
      <c r="A78" s="104" t="s">
        <v>72</v>
      </c>
      <c r="B78" s="105">
        <v>1500000</v>
      </c>
      <c r="C78" s="105">
        <v>1500</v>
      </c>
      <c r="D78" s="106">
        <v>1500000</v>
      </c>
      <c r="E78" s="106">
        <v>0</v>
      </c>
      <c r="F78" s="106">
        <v>0</v>
      </c>
    </row>
    <row r="79" spans="1:6" s="66" customFormat="1" x14ac:dyDescent="0.35">
      <c r="A79" s="104" t="s">
        <v>31</v>
      </c>
      <c r="B79" s="105">
        <v>4250000</v>
      </c>
      <c r="C79" s="105">
        <v>4250</v>
      </c>
      <c r="D79" s="106">
        <v>4250000</v>
      </c>
      <c r="E79" s="106">
        <v>0</v>
      </c>
      <c r="F79" s="106">
        <v>0</v>
      </c>
    </row>
    <row r="80" spans="1:6" s="66" customFormat="1" x14ac:dyDescent="0.35">
      <c r="A80" s="104" t="s">
        <v>33</v>
      </c>
      <c r="B80" s="105">
        <v>3000000</v>
      </c>
      <c r="C80" s="105">
        <v>3000</v>
      </c>
      <c r="D80" s="106">
        <v>3000000</v>
      </c>
      <c r="E80" s="106">
        <v>0</v>
      </c>
      <c r="F80" s="106">
        <v>0</v>
      </c>
    </row>
    <row r="81" spans="1:6" s="66" customFormat="1" x14ac:dyDescent="0.35">
      <c r="A81" s="104" t="s">
        <v>34</v>
      </c>
      <c r="B81" s="105">
        <v>502000000</v>
      </c>
      <c r="C81" s="105">
        <v>502000</v>
      </c>
      <c r="D81" s="106">
        <v>2000000</v>
      </c>
      <c r="E81" s="106">
        <v>0</v>
      </c>
      <c r="F81" s="106">
        <v>1500000000</v>
      </c>
    </row>
    <row r="82" spans="1:6" s="66" customFormat="1" x14ac:dyDescent="0.35">
      <c r="A82" s="104" t="s">
        <v>75</v>
      </c>
      <c r="B82" s="105"/>
      <c r="C82" s="105"/>
      <c r="D82" s="106"/>
      <c r="E82" s="106"/>
      <c r="F82" s="106">
        <v>360000000</v>
      </c>
    </row>
    <row r="83" spans="1:6" s="66" customFormat="1" x14ac:dyDescent="0.35">
      <c r="A83" s="104" t="s">
        <v>80</v>
      </c>
      <c r="B83" s="105">
        <v>180000000</v>
      </c>
      <c r="C83" s="105">
        <v>180000</v>
      </c>
      <c r="D83" s="106">
        <v>0</v>
      </c>
      <c r="E83" s="106">
        <v>0</v>
      </c>
      <c r="F83" s="106">
        <v>180000000</v>
      </c>
    </row>
    <row r="84" spans="1:6" s="66" customFormat="1" x14ac:dyDescent="0.35">
      <c r="A84" s="104" t="s">
        <v>77</v>
      </c>
      <c r="B84" s="105"/>
      <c r="C84" s="105"/>
      <c r="D84" s="106"/>
      <c r="E84" s="106"/>
      <c r="F84" s="106">
        <v>1500000000</v>
      </c>
    </row>
    <row r="85" spans="1:6" s="66" customFormat="1" x14ac:dyDescent="0.35">
      <c r="A85" s="104" t="s">
        <v>83</v>
      </c>
      <c r="B85" s="105">
        <v>766100000</v>
      </c>
      <c r="C85" s="105">
        <v>766100</v>
      </c>
      <c r="D85" s="106">
        <v>16100000</v>
      </c>
      <c r="E85" s="106">
        <v>0</v>
      </c>
      <c r="F85" s="106">
        <v>750000000</v>
      </c>
    </row>
    <row r="86" spans="1:6" s="66" customFormat="1" x14ac:dyDescent="0.35">
      <c r="A86" s="104" t="s">
        <v>35</v>
      </c>
      <c r="B86" s="105">
        <v>700000</v>
      </c>
      <c r="C86" s="105">
        <v>700</v>
      </c>
      <c r="D86" s="106">
        <v>700000</v>
      </c>
      <c r="E86" s="106">
        <v>0</v>
      </c>
      <c r="F86" s="106">
        <v>0</v>
      </c>
    </row>
    <row r="87" spans="1:6" s="66" customFormat="1" x14ac:dyDescent="0.35">
      <c r="A87" s="104" t="s">
        <v>292</v>
      </c>
      <c r="B87" s="105">
        <v>2532770000</v>
      </c>
      <c r="C87" s="105">
        <v>2532770</v>
      </c>
      <c r="D87" s="106">
        <v>47550000</v>
      </c>
      <c r="E87" s="106">
        <v>0</v>
      </c>
      <c r="F87" s="106">
        <v>7424570000</v>
      </c>
    </row>
    <row r="88" spans="1:6" s="66" customFormat="1" x14ac:dyDescent="0.35">
      <c r="A88"/>
      <c r="B88"/>
      <c r="C88"/>
      <c r="D88"/>
      <c r="E88"/>
      <c r="F88"/>
    </row>
    <row r="89" spans="1:6" s="66" customFormat="1" x14ac:dyDescent="0.35">
      <c r="A89"/>
      <c r="B89"/>
      <c r="C89"/>
      <c r="D89"/>
      <c r="E89"/>
      <c r="F89"/>
    </row>
    <row r="90" spans="1:6" s="66" customFormat="1" x14ac:dyDescent="0.35">
      <c r="A90"/>
      <c r="B90"/>
      <c r="C90"/>
      <c r="D90"/>
      <c r="E90"/>
      <c r="F90"/>
    </row>
    <row r="91" spans="1:6" s="66" customFormat="1" x14ac:dyDescent="0.35">
      <c r="A91"/>
      <c r="B91"/>
      <c r="C91"/>
      <c r="D91"/>
      <c r="E91"/>
      <c r="F91"/>
    </row>
    <row r="92" spans="1:6" s="66" customFormat="1" x14ac:dyDescent="0.35">
      <c r="A92"/>
      <c r="B92"/>
      <c r="C92"/>
      <c r="D92"/>
      <c r="E92"/>
      <c r="F92"/>
    </row>
    <row r="93" spans="1:6" s="66" customFormat="1" x14ac:dyDescent="0.35"/>
    <row r="94" spans="1:6" s="66" customFormat="1" x14ac:dyDescent="0.35"/>
    <row r="95" spans="1:6" s="66" customFormat="1" x14ac:dyDescent="0.35"/>
    <row r="96" spans="1:6" s="66" customFormat="1" x14ac:dyDescent="0.35"/>
    <row r="97" s="66" customFormat="1" x14ac:dyDescent="0.35"/>
    <row r="98" s="66" customFormat="1" x14ac:dyDescent="0.35"/>
    <row r="99" s="66" customFormat="1" x14ac:dyDescent="0.35"/>
    <row r="100" s="66" customFormat="1" x14ac:dyDescent="0.35"/>
    <row r="101" s="66" customFormat="1" x14ac:dyDescent="0.35"/>
    <row r="102" s="66" customFormat="1" x14ac:dyDescent="0.35"/>
    <row r="103" s="66" customFormat="1" x14ac:dyDescent="0.35"/>
    <row r="104" s="66" customFormat="1" x14ac:dyDescent="0.35"/>
    <row r="105" s="66" customFormat="1" x14ac:dyDescent="0.35"/>
    <row r="106" s="66" customFormat="1" x14ac:dyDescent="0.35"/>
    <row r="107" s="66" customFormat="1" x14ac:dyDescent="0.35"/>
    <row r="108" s="66" customFormat="1" x14ac:dyDescent="0.35"/>
    <row r="109" s="66" customFormat="1" x14ac:dyDescent="0.35"/>
    <row r="110" s="66" customFormat="1" x14ac:dyDescent="0.35"/>
    <row r="111" s="66" customFormat="1" x14ac:dyDescent="0.35"/>
    <row r="112" s="66" customFormat="1" x14ac:dyDescent="0.35"/>
    <row r="113" s="66" customFormat="1" x14ac:dyDescent="0.35"/>
    <row r="114" s="66" customFormat="1" x14ac:dyDescent="0.35"/>
    <row r="115" s="66" customFormat="1" x14ac:dyDescent="0.35"/>
    <row r="116" s="66" customFormat="1" x14ac:dyDescent="0.35"/>
    <row r="117" s="66" customFormat="1" x14ac:dyDescent="0.35"/>
    <row r="118" s="66" customFormat="1" x14ac:dyDescent="0.35"/>
    <row r="119" s="66" customFormat="1" x14ac:dyDescent="0.35"/>
    <row r="120" s="66" customFormat="1" x14ac:dyDescent="0.35"/>
    <row r="121" s="66" customFormat="1" x14ac:dyDescent="0.35"/>
    <row r="122" s="66" customFormat="1" x14ac:dyDescent="0.35"/>
    <row r="123" s="66" customFormat="1" x14ac:dyDescent="0.35"/>
    <row r="124" s="66" customFormat="1" x14ac:dyDescent="0.35"/>
    <row r="125" s="66" customFormat="1" x14ac:dyDescent="0.35"/>
    <row r="126" s="66" customFormat="1" x14ac:dyDescent="0.35"/>
    <row r="127" s="66" customFormat="1" x14ac:dyDescent="0.35"/>
    <row r="128" s="66" customFormat="1" x14ac:dyDescent="0.35"/>
    <row r="129" s="66" customFormat="1" x14ac:dyDescent="0.35"/>
    <row r="130" s="66" customFormat="1" x14ac:dyDescent="0.35"/>
    <row r="131" s="66" customFormat="1" x14ac:dyDescent="0.35"/>
    <row r="132" s="66" customFormat="1" x14ac:dyDescent="0.35"/>
    <row r="133" s="66" customFormat="1" x14ac:dyDescent="0.35"/>
    <row r="134" s="66" customFormat="1" x14ac:dyDescent="0.35"/>
    <row r="135" s="66" customFormat="1" x14ac:dyDescent="0.35"/>
    <row r="136" s="66" customFormat="1" x14ac:dyDescent="0.35"/>
    <row r="137" s="66" customFormat="1" x14ac:dyDescent="0.35"/>
    <row r="138" s="66" customFormat="1" x14ac:dyDescent="0.35"/>
    <row r="139" s="66" customFormat="1" x14ac:dyDescent="0.35"/>
    <row r="140" s="66" customFormat="1" x14ac:dyDescent="0.35"/>
    <row r="141" s="66" customFormat="1" x14ac:dyDescent="0.35"/>
    <row r="142" s="66" customFormat="1" x14ac:dyDescent="0.35"/>
    <row r="143" s="66" customFormat="1" x14ac:dyDescent="0.35"/>
    <row r="144" s="66" customFormat="1" x14ac:dyDescent="0.35"/>
    <row r="145" s="66" customFormat="1" x14ac:dyDescent="0.35"/>
    <row r="146" s="66" customFormat="1" x14ac:dyDescent="0.35"/>
    <row r="147" s="66" customFormat="1" x14ac:dyDescent="0.35"/>
    <row r="148" s="66" customFormat="1" x14ac:dyDescent="0.35"/>
    <row r="149" s="66" customFormat="1" x14ac:dyDescent="0.35"/>
    <row r="150" s="66" customFormat="1" x14ac:dyDescent="0.35"/>
    <row r="151" s="66" customFormat="1" x14ac:dyDescent="0.35"/>
    <row r="152" s="66" customFormat="1" x14ac:dyDescent="0.35"/>
    <row r="153" s="66" customFormat="1" x14ac:dyDescent="0.35"/>
    <row r="154" s="66" customFormat="1" x14ac:dyDescent="0.35"/>
    <row r="155" s="66" customFormat="1" x14ac:dyDescent="0.35"/>
    <row r="156" s="66" customFormat="1" x14ac:dyDescent="0.35"/>
    <row r="157" s="66" customFormat="1" x14ac:dyDescent="0.35"/>
    <row r="158" s="66" customFormat="1" x14ac:dyDescent="0.35"/>
    <row r="159" s="66" customFormat="1" x14ac:dyDescent="0.35"/>
    <row r="160" s="66" customFormat="1" x14ac:dyDescent="0.35"/>
    <row r="161" s="66" customFormat="1" x14ac:dyDescent="0.35"/>
    <row r="162" s="66" customFormat="1" x14ac:dyDescent="0.35"/>
    <row r="163" s="66" customFormat="1" x14ac:dyDescent="0.35"/>
    <row r="164" s="66" customFormat="1" x14ac:dyDescent="0.35"/>
    <row r="165" s="66" customFormat="1" x14ac:dyDescent="0.35"/>
    <row r="166" s="66" customFormat="1" x14ac:dyDescent="0.35"/>
    <row r="167" s="66" customFormat="1" x14ac:dyDescent="0.35"/>
    <row r="168" s="66" customFormat="1" x14ac:dyDescent="0.35"/>
    <row r="169" s="66" customFormat="1" x14ac:dyDescent="0.35"/>
    <row r="170" s="66" customFormat="1" x14ac:dyDescent="0.35"/>
    <row r="171" s="66" customFormat="1" x14ac:dyDescent="0.35"/>
    <row r="172" s="66" customFormat="1" x14ac:dyDescent="0.35"/>
    <row r="173" s="66" customFormat="1" x14ac:dyDescent="0.35"/>
    <row r="174" s="66" customFormat="1" x14ac:dyDescent="0.35"/>
    <row r="175" s="66" customFormat="1" x14ac:dyDescent="0.35"/>
    <row r="176" s="66" customFormat="1" x14ac:dyDescent="0.35"/>
    <row r="177" s="66" customFormat="1" x14ac:dyDescent="0.35"/>
    <row r="178" s="66" customFormat="1" x14ac:dyDescent="0.35"/>
    <row r="179" s="66" customFormat="1" x14ac:dyDescent="0.35"/>
    <row r="180" s="66" customFormat="1" x14ac:dyDescent="0.35"/>
    <row r="181" s="66" customFormat="1" x14ac:dyDescent="0.35"/>
    <row r="182" s="66" customFormat="1" x14ac:dyDescent="0.35"/>
    <row r="183" s="66" customFormat="1" x14ac:dyDescent="0.35"/>
    <row r="184" s="66" customFormat="1" x14ac:dyDescent="0.35"/>
    <row r="185" s="66" customFormat="1" x14ac:dyDescent="0.35"/>
    <row r="186" s="66" customFormat="1" x14ac:dyDescent="0.35"/>
    <row r="187" s="66" customFormat="1" x14ac:dyDescent="0.35"/>
    <row r="188" s="66" customFormat="1" x14ac:dyDescent="0.35"/>
    <row r="189" s="66" customFormat="1" x14ac:dyDescent="0.35"/>
    <row r="190" s="66" customFormat="1" x14ac:dyDescent="0.35"/>
    <row r="191" s="66" customFormat="1" x14ac:dyDescent="0.35"/>
    <row r="192" s="66" customFormat="1" x14ac:dyDescent="0.35"/>
    <row r="193" s="66" customFormat="1" x14ac:dyDescent="0.35"/>
    <row r="194" s="66" customFormat="1" x14ac:dyDescent="0.35"/>
    <row r="195" s="66" customFormat="1" x14ac:dyDescent="0.35"/>
    <row r="196" s="66" customFormat="1" x14ac:dyDescent="0.35"/>
    <row r="197" s="66" customFormat="1" x14ac:dyDescent="0.35"/>
    <row r="198" s="66" customFormat="1" x14ac:dyDescent="0.35"/>
    <row r="199" s="66" customFormat="1" x14ac:dyDescent="0.35"/>
    <row r="200" s="66" customFormat="1" x14ac:dyDescent="0.35"/>
    <row r="201" s="66" customFormat="1" x14ac:dyDescent="0.35"/>
    <row r="202" s="66" customFormat="1" x14ac:dyDescent="0.35"/>
    <row r="203" s="66" customFormat="1" x14ac:dyDescent="0.35"/>
    <row r="204" s="66" customFormat="1" x14ac:dyDescent="0.35"/>
    <row r="205" s="66" customFormat="1" x14ac:dyDescent="0.35"/>
    <row r="206" s="66" customFormat="1" x14ac:dyDescent="0.35"/>
    <row r="207" s="66" customFormat="1" x14ac:dyDescent="0.35"/>
    <row r="208" s="66" customFormat="1" x14ac:dyDescent="0.35"/>
    <row r="209" s="66" customFormat="1" x14ac:dyDescent="0.35"/>
    <row r="210" s="66" customFormat="1" x14ac:dyDescent="0.35"/>
    <row r="211" s="66" customFormat="1" x14ac:dyDescent="0.35"/>
    <row r="212" s="66" customFormat="1" x14ac:dyDescent="0.35"/>
    <row r="213" s="66" customFormat="1" x14ac:dyDescent="0.35"/>
    <row r="214" s="66" customFormat="1" x14ac:dyDescent="0.35"/>
    <row r="215" s="66" customFormat="1" x14ac:dyDescent="0.35"/>
    <row r="216" s="66" customFormat="1" x14ac:dyDescent="0.35"/>
    <row r="217" s="66" customFormat="1" x14ac:dyDescent="0.35"/>
    <row r="218" s="66" customFormat="1" x14ac:dyDescent="0.35"/>
    <row r="219" s="66" customFormat="1" x14ac:dyDescent="0.35"/>
    <row r="220" s="66" customFormat="1" x14ac:dyDescent="0.35"/>
    <row r="221" s="66" customFormat="1" x14ac:dyDescent="0.35"/>
    <row r="222" s="66" customFormat="1" x14ac:dyDescent="0.35"/>
    <row r="223" s="66" customFormat="1" x14ac:dyDescent="0.35"/>
    <row r="224" s="66" customFormat="1" x14ac:dyDescent="0.35"/>
    <row r="225" s="66" customFormat="1" x14ac:dyDescent="0.35"/>
    <row r="226" s="66" customFormat="1" x14ac:dyDescent="0.35"/>
    <row r="227" s="66" customFormat="1" x14ac:dyDescent="0.35"/>
    <row r="228" s="66" customFormat="1" x14ac:dyDescent="0.35"/>
    <row r="229" s="66" customFormat="1" x14ac:dyDescent="0.35"/>
    <row r="230" s="66" customFormat="1" x14ac:dyDescent="0.35"/>
    <row r="231" s="66" customFormat="1" x14ac:dyDescent="0.35"/>
    <row r="232" s="66" customFormat="1" x14ac:dyDescent="0.35"/>
    <row r="233" s="66" customFormat="1" x14ac:dyDescent="0.35"/>
    <row r="234" s="66" customFormat="1" x14ac:dyDescent="0.35"/>
    <row r="235" s="66" customFormat="1" x14ac:dyDescent="0.35"/>
    <row r="236" s="66" customFormat="1" x14ac:dyDescent="0.35"/>
    <row r="237" s="66" customFormat="1" x14ac:dyDescent="0.35"/>
    <row r="238" s="66" customFormat="1" x14ac:dyDescent="0.35"/>
    <row r="239" s="66" customFormat="1" x14ac:dyDescent="0.35"/>
    <row r="240" s="66" customFormat="1" x14ac:dyDescent="0.35"/>
    <row r="241" s="66" customFormat="1" x14ac:dyDescent="0.35"/>
    <row r="242" s="66" customFormat="1" x14ac:dyDescent="0.35"/>
    <row r="243" s="66" customFormat="1" x14ac:dyDescent="0.35"/>
    <row r="244" s="66" customFormat="1" x14ac:dyDescent="0.35"/>
    <row r="245" s="66" customFormat="1" x14ac:dyDescent="0.35"/>
    <row r="246" s="66" customFormat="1" x14ac:dyDescent="0.35"/>
    <row r="247" s="66" customFormat="1" x14ac:dyDescent="0.35"/>
    <row r="248" s="66" customFormat="1" x14ac:dyDescent="0.35"/>
    <row r="249" s="66" customFormat="1" x14ac:dyDescent="0.35"/>
    <row r="250" s="66" customFormat="1" x14ac:dyDescent="0.35"/>
    <row r="251" s="66" customFormat="1" x14ac:dyDescent="0.35"/>
    <row r="252" s="66" customFormat="1" x14ac:dyDescent="0.35"/>
    <row r="253" s="66" customFormat="1" x14ac:dyDescent="0.35"/>
    <row r="254" s="66" customFormat="1" x14ac:dyDescent="0.35"/>
    <row r="255" s="66" customFormat="1" x14ac:dyDescent="0.35"/>
    <row r="256" s="66" customFormat="1" x14ac:dyDescent="0.35"/>
    <row r="257" s="66" customFormat="1" x14ac:dyDescent="0.35"/>
    <row r="258" s="66" customFormat="1" x14ac:dyDescent="0.35"/>
    <row r="259" s="66" customFormat="1" x14ac:dyDescent="0.35"/>
    <row r="260" s="66" customFormat="1" x14ac:dyDescent="0.35"/>
    <row r="261" s="66" customFormat="1" x14ac:dyDescent="0.35"/>
    <row r="262" s="66" customFormat="1" x14ac:dyDescent="0.35"/>
    <row r="263" s="66" customFormat="1" x14ac:dyDescent="0.35"/>
    <row r="264" s="66" customFormat="1" x14ac:dyDescent="0.35"/>
    <row r="265" s="66" customFormat="1" x14ac:dyDescent="0.35"/>
    <row r="266" s="66" customFormat="1" x14ac:dyDescent="0.35"/>
    <row r="267" s="66" customFormat="1" x14ac:dyDescent="0.35"/>
    <row r="268" s="66" customFormat="1" x14ac:dyDescent="0.35"/>
    <row r="269" s="66" customFormat="1" x14ac:dyDescent="0.35"/>
    <row r="270" s="66" customFormat="1" x14ac:dyDescent="0.35"/>
    <row r="271" s="66" customFormat="1" x14ac:dyDescent="0.35"/>
    <row r="272" s="66" customFormat="1" x14ac:dyDescent="0.35"/>
    <row r="273" s="66" customFormat="1" x14ac:dyDescent="0.35"/>
    <row r="274" s="66" customFormat="1" x14ac:dyDescent="0.35"/>
    <row r="275" s="66" customFormat="1" x14ac:dyDescent="0.35"/>
    <row r="276" s="66" customFormat="1" x14ac:dyDescent="0.35"/>
    <row r="277" s="66" customFormat="1" x14ac:dyDescent="0.35"/>
    <row r="278" s="66" customFormat="1" x14ac:dyDescent="0.35"/>
    <row r="279" s="66" customFormat="1" x14ac:dyDescent="0.35"/>
    <row r="280" s="66" customFormat="1" x14ac:dyDescent="0.35"/>
    <row r="281" s="66" customFormat="1" x14ac:dyDescent="0.35"/>
    <row r="282" s="66" customFormat="1" x14ac:dyDescent="0.35"/>
    <row r="283" s="66" customFormat="1" x14ac:dyDescent="0.35"/>
    <row r="284" s="66" customFormat="1" x14ac:dyDescent="0.35"/>
    <row r="285" s="66" customFormat="1" x14ac:dyDescent="0.35"/>
    <row r="286" s="66" customFormat="1" x14ac:dyDescent="0.35"/>
    <row r="287" s="66" customFormat="1" x14ac:dyDescent="0.35"/>
    <row r="288" s="66" customFormat="1" x14ac:dyDescent="0.35"/>
    <row r="289" s="66" customFormat="1" x14ac:dyDescent="0.35"/>
    <row r="290" s="66" customFormat="1" x14ac:dyDescent="0.35"/>
    <row r="291" s="66" customFormat="1" x14ac:dyDescent="0.35"/>
    <row r="292" s="66" customFormat="1" x14ac:dyDescent="0.35"/>
    <row r="293" s="66" customFormat="1" x14ac:dyDescent="0.35"/>
    <row r="294" s="66" customFormat="1" x14ac:dyDescent="0.35"/>
    <row r="295" s="66" customFormat="1" x14ac:dyDescent="0.35"/>
    <row r="296" s="66" customFormat="1" x14ac:dyDescent="0.35"/>
    <row r="297" s="66" customFormat="1" x14ac:dyDescent="0.35"/>
    <row r="298" s="66" customFormat="1" x14ac:dyDescent="0.35"/>
    <row r="299" s="66" customFormat="1" x14ac:dyDescent="0.35"/>
    <row r="300" s="66" customFormat="1" x14ac:dyDescent="0.35"/>
    <row r="301" s="66" customFormat="1" x14ac:dyDescent="0.35"/>
    <row r="302" s="66" customFormat="1" x14ac:dyDescent="0.35"/>
    <row r="303" s="66" customFormat="1" x14ac:dyDescent="0.35"/>
    <row r="304" s="66" customFormat="1" x14ac:dyDescent="0.35"/>
    <row r="305" s="66" customFormat="1" x14ac:dyDescent="0.35"/>
    <row r="306" s="66" customFormat="1" x14ac:dyDescent="0.35"/>
    <row r="307" s="66" customFormat="1" x14ac:dyDescent="0.35"/>
    <row r="308" s="66" customFormat="1" x14ac:dyDescent="0.35"/>
    <row r="309" s="66" customFormat="1" x14ac:dyDescent="0.35"/>
    <row r="310" s="66" customFormat="1" x14ac:dyDescent="0.35"/>
    <row r="311" s="66" customFormat="1" x14ac:dyDescent="0.35"/>
    <row r="312" s="66" customFormat="1" x14ac:dyDescent="0.35"/>
    <row r="313" s="66" customFormat="1" x14ac:dyDescent="0.35"/>
    <row r="314" s="66" customFormat="1" x14ac:dyDescent="0.35"/>
    <row r="315" s="66" customFormat="1" x14ac:dyDescent="0.35"/>
    <row r="316" s="66" customFormat="1" x14ac:dyDescent="0.35"/>
    <row r="317" s="66" customFormat="1" x14ac:dyDescent="0.35"/>
    <row r="318" s="66" customFormat="1" x14ac:dyDescent="0.35"/>
    <row r="319" s="66" customFormat="1" x14ac:dyDescent="0.35"/>
    <row r="320" s="66" customFormat="1" x14ac:dyDescent="0.35"/>
    <row r="321" s="66" customFormat="1" x14ac:dyDescent="0.35"/>
    <row r="322" s="66" customFormat="1" x14ac:dyDescent="0.35"/>
    <row r="323" s="66" customFormat="1" x14ac:dyDescent="0.35"/>
    <row r="324" s="66" customFormat="1" x14ac:dyDescent="0.35"/>
    <row r="325" s="66" customFormat="1" x14ac:dyDescent="0.35"/>
    <row r="326" s="66" customFormat="1" x14ac:dyDescent="0.35"/>
    <row r="327" s="66" customFormat="1" x14ac:dyDescent="0.35"/>
    <row r="328" s="66" customFormat="1" x14ac:dyDescent="0.35"/>
    <row r="329" s="66" customFormat="1" x14ac:dyDescent="0.35"/>
    <row r="330" s="66" customFormat="1" x14ac:dyDescent="0.35"/>
    <row r="331" s="66" customFormat="1" x14ac:dyDescent="0.35"/>
    <row r="332" s="66" customFormat="1" x14ac:dyDescent="0.35"/>
    <row r="333" s="66" customFormat="1" x14ac:dyDescent="0.35"/>
    <row r="334" s="66" customFormat="1" x14ac:dyDescent="0.35"/>
    <row r="335" s="66" customFormat="1" x14ac:dyDescent="0.35"/>
    <row r="336" s="66" customFormat="1" x14ac:dyDescent="0.35"/>
    <row r="337" s="66" customFormat="1" x14ac:dyDescent="0.35"/>
    <row r="338" s="66" customFormat="1" x14ac:dyDescent="0.35"/>
    <row r="339" s="66" customFormat="1" x14ac:dyDescent="0.35"/>
    <row r="340" s="66" customFormat="1" x14ac:dyDescent="0.35"/>
    <row r="341" s="66" customFormat="1" x14ac:dyDescent="0.35"/>
    <row r="342" s="66" customFormat="1" x14ac:dyDescent="0.35"/>
    <row r="343" s="66" customFormat="1" x14ac:dyDescent="0.35"/>
    <row r="344" s="66" customFormat="1" x14ac:dyDescent="0.35"/>
    <row r="345" s="66" customFormat="1" x14ac:dyDescent="0.35"/>
    <row r="346" s="66" customFormat="1" x14ac:dyDescent="0.35"/>
    <row r="347" s="66" customFormat="1" x14ac:dyDescent="0.35"/>
    <row r="348" s="66" customFormat="1" x14ac:dyDescent="0.35"/>
    <row r="349" s="66" customFormat="1" x14ac:dyDescent="0.35"/>
    <row r="350" s="66" customFormat="1" x14ac:dyDescent="0.35"/>
    <row r="351" s="66" customFormat="1" x14ac:dyDescent="0.35"/>
    <row r="352" s="66" customFormat="1" x14ac:dyDescent="0.35"/>
    <row r="353" s="66" customFormat="1" x14ac:dyDescent="0.35"/>
    <row r="354" s="66" customFormat="1" x14ac:dyDescent="0.35"/>
    <row r="355" s="66" customFormat="1" x14ac:dyDescent="0.35"/>
    <row r="356" s="66" customFormat="1" x14ac:dyDescent="0.35"/>
    <row r="357" s="66" customFormat="1" x14ac:dyDescent="0.35"/>
    <row r="358" s="66" customFormat="1" x14ac:dyDescent="0.35"/>
    <row r="359" s="66" customFormat="1" x14ac:dyDescent="0.35"/>
    <row r="360" s="66" customFormat="1" x14ac:dyDescent="0.35"/>
    <row r="361" s="66" customFormat="1" x14ac:dyDescent="0.35"/>
    <row r="362" s="66" customFormat="1" x14ac:dyDescent="0.35"/>
    <row r="363" s="66" customFormat="1" x14ac:dyDescent="0.35"/>
    <row r="364" s="66" customFormat="1" x14ac:dyDescent="0.35"/>
    <row r="365" s="66" customFormat="1" x14ac:dyDescent="0.35"/>
    <row r="366" s="66" customFormat="1" x14ac:dyDescent="0.35"/>
    <row r="367" s="66" customFormat="1" x14ac:dyDescent="0.35"/>
    <row r="368" s="66" customFormat="1" x14ac:dyDescent="0.35"/>
    <row r="369" s="66" customFormat="1" x14ac:dyDescent="0.35"/>
    <row r="370" s="66" customFormat="1" x14ac:dyDescent="0.35"/>
    <row r="371" s="66" customFormat="1" x14ac:dyDescent="0.35"/>
    <row r="372" s="66" customFormat="1" x14ac:dyDescent="0.35"/>
    <row r="373" s="66" customFormat="1" x14ac:dyDescent="0.35"/>
    <row r="374" s="66" customFormat="1" x14ac:dyDescent="0.35"/>
    <row r="375" s="66" customFormat="1" x14ac:dyDescent="0.35"/>
    <row r="376" s="66" customFormat="1" x14ac:dyDescent="0.35"/>
    <row r="377" s="66" customFormat="1" x14ac:dyDescent="0.35"/>
    <row r="378" s="66" customFormat="1" x14ac:dyDescent="0.35"/>
    <row r="379" s="66" customFormat="1" x14ac:dyDescent="0.35"/>
    <row r="380" s="66" customFormat="1" x14ac:dyDescent="0.35"/>
    <row r="381" s="66" customFormat="1" x14ac:dyDescent="0.35"/>
    <row r="382" s="66" customFormat="1" x14ac:dyDescent="0.35"/>
    <row r="383" s="66" customFormat="1" x14ac:dyDescent="0.35"/>
    <row r="384" s="66" customFormat="1" x14ac:dyDescent="0.35"/>
    <row r="385" s="66" customFormat="1" x14ac:dyDescent="0.35"/>
    <row r="386" s="66" customFormat="1" x14ac:dyDescent="0.35"/>
    <row r="387" s="66" customFormat="1" x14ac:dyDescent="0.35"/>
    <row r="388" s="66" customFormat="1" x14ac:dyDescent="0.35"/>
    <row r="389" s="66" customFormat="1" x14ac:dyDescent="0.35"/>
    <row r="390" s="66" customFormat="1" x14ac:dyDescent="0.35"/>
    <row r="391" s="66" customFormat="1" x14ac:dyDescent="0.35"/>
    <row r="392" s="66" customFormat="1" x14ac:dyDescent="0.35"/>
    <row r="393" s="66" customFormat="1" x14ac:dyDescent="0.35"/>
    <row r="394" s="66" customFormat="1" x14ac:dyDescent="0.35"/>
    <row r="395" s="66" customFormat="1" x14ac:dyDescent="0.35"/>
    <row r="396" s="66" customFormat="1" x14ac:dyDescent="0.35"/>
    <row r="397" s="66" customFormat="1" x14ac:dyDescent="0.35"/>
    <row r="398" s="66" customFormat="1" x14ac:dyDescent="0.35"/>
    <row r="399" s="66" customFormat="1" x14ac:dyDescent="0.35"/>
    <row r="400" s="66" customFormat="1" x14ac:dyDescent="0.35"/>
    <row r="401" s="66" customFormat="1" x14ac:dyDescent="0.35"/>
    <row r="402" s="66" customFormat="1" x14ac:dyDescent="0.35"/>
    <row r="403" s="66" customFormat="1" x14ac:dyDescent="0.35"/>
    <row r="404" s="66" customFormat="1" x14ac:dyDescent="0.35"/>
    <row r="405" s="66" customFormat="1" x14ac:dyDescent="0.35"/>
    <row r="406" s="66" customFormat="1" x14ac:dyDescent="0.35"/>
    <row r="407" s="66" customFormat="1" x14ac:dyDescent="0.35"/>
    <row r="408" s="66" customFormat="1" x14ac:dyDescent="0.35"/>
    <row r="409" s="66" customFormat="1" x14ac:dyDescent="0.35"/>
    <row r="410" s="66" customFormat="1" x14ac:dyDescent="0.35"/>
    <row r="411" s="66" customFormat="1" x14ac:dyDescent="0.35"/>
    <row r="412" s="66" customFormat="1" x14ac:dyDescent="0.35"/>
    <row r="413" s="66" customFormat="1" x14ac:dyDescent="0.35"/>
    <row r="414" s="66" customFormat="1" x14ac:dyDescent="0.35"/>
    <row r="415" s="66" customFormat="1" x14ac:dyDescent="0.35"/>
    <row r="416" s="66" customFormat="1" x14ac:dyDescent="0.35"/>
    <row r="417" s="66" customFormat="1" x14ac:dyDescent="0.35"/>
    <row r="418" s="66" customFormat="1" x14ac:dyDescent="0.35"/>
    <row r="419" s="66" customFormat="1" x14ac:dyDescent="0.35"/>
    <row r="420" s="66" customFormat="1" x14ac:dyDescent="0.35"/>
    <row r="421" s="66" customFormat="1" x14ac:dyDescent="0.35"/>
    <row r="422" s="66" customFormat="1" x14ac:dyDescent="0.35"/>
    <row r="423" s="66" customFormat="1" x14ac:dyDescent="0.35"/>
    <row r="424" s="66" customFormat="1" x14ac:dyDescent="0.35"/>
    <row r="425" s="66" customFormat="1" x14ac:dyDescent="0.35"/>
    <row r="426" s="66" customFormat="1" x14ac:dyDescent="0.35"/>
    <row r="427" s="66" customFormat="1" x14ac:dyDescent="0.35"/>
    <row r="428" s="66" customFormat="1" x14ac:dyDescent="0.35"/>
    <row r="429" s="66" customFormat="1" x14ac:dyDescent="0.35"/>
    <row r="430" s="66" customFormat="1" x14ac:dyDescent="0.35"/>
    <row r="431" s="66" customFormat="1" x14ac:dyDescent="0.35"/>
    <row r="432" s="66" customFormat="1" x14ac:dyDescent="0.35"/>
    <row r="433" s="66" customFormat="1" x14ac:dyDescent="0.35"/>
    <row r="434" s="66" customFormat="1" x14ac:dyDescent="0.35"/>
    <row r="435" s="66" customFormat="1" x14ac:dyDescent="0.35"/>
    <row r="436" s="66" customFormat="1" x14ac:dyDescent="0.35"/>
    <row r="437" s="66" customFormat="1" x14ac:dyDescent="0.35"/>
    <row r="438" s="66" customFormat="1" x14ac:dyDescent="0.35"/>
    <row r="439" s="66" customFormat="1" x14ac:dyDescent="0.35"/>
    <row r="440" s="66" customFormat="1" x14ac:dyDescent="0.35"/>
    <row r="441" s="66" customFormat="1" x14ac:dyDescent="0.35"/>
    <row r="442" s="66" customFormat="1" x14ac:dyDescent="0.35"/>
    <row r="443" s="66" customFormat="1" x14ac:dyDescent="0.35"/>
    <row r="444" s="66" customFormat="1" x14ac:dyDescent="0.35"/>
    <row r="445" s="66" customFormat="1" x14ac:dyDescent="0.35"/>
    <row r="446" s="66" customFormat="1" x14ac:dyDescent="0.35"/>
    <row r="447" s="66" customFormat="1" x14ac:dyDescent="0.35"/>
    <row r="448" s="66" customFormat="1" x14ac:dyDescent="0.35"/>
    <row r="449" s="66" customFormat="1" x14ac:dyDescent="0.35"/>
    <row r="450" s="66" customFormat="1" x14ac:dyDescent="0.35"/>
    <row r="451" s="66" customFormat="1" x14ac:dyDescent="0.35"/>
    <row r="452" s="66" customFormat="1" x14ac:dyDescent="0.35"/>
    <row r="453" s="66" customFormat="1" x14ac:dyDescent="0.35"/>
    <row r="454" s="66" customFormat="1" x14ac:dyDescent="0.35"/>
    <row r="455" s="66" customFormat="1" x14ac:dyDescent="0.35"/>
    <row r="456" s="66" customFormat="1" x14ac:dyDescent="0.35"/>
    <row r="457" s="66" customFormat="1" x14ac:dyDescent="0.35"/>
    <row r="458" s="66" customFormat="1" x14ac:dyDescent="0.35"/>
    <row r="459" s="66" customFormat="1" x14ac:dyDescent="0.35"/>
    <row r="460" s="66" customFormat="1" x14ac:dyDescent="0.35"/>
    <row r="461" s="66" customFormat="1" x14ac:dyDescent="0.35"/>
    <row r="462" s="66" customFormat="1" x14ac:dyDescent="0.35"/>
    <row r="463" s="66" customFormat="1" x14ac:dyDescent="0.35"/>
    <row r="464" s="66" customFormat="1" x14ac:dyDescent="0.35"/>
    <row r="465" s="66" customFormat="1" x14ac:dyDescent="0.35"/>
    <row r="466" s="66" customFormat="1" x14ac:dyDescent="0.35"/>
    <row r="467" s="66" customFormat="1" x14ac:dyDescent="0.35"/>
    <row r="468" s="66" customFormat="1" x14ac:dyDescent="0.35"/>
    <row r="469" s="66" customFormat="1" x14ac:dyDescent="0.35"/>
    <row r="470" s="66" customFormat="1" x14ac:dyDescent="0.35"/>
    <row r="471" s="66" customFormat="1" x14ac:dyDescent="0.35"/>
    <row r="472" s="66" customFormat="1" x14ac:dyDescent="0.35"/>
    <row r="473" s="66" customFormat="1" x14ac:dyDescent="0.35"/>
    <row r="474" s="66" customFormat="1" x14ac:dyDescent="0.35"/>
    <row r="475" s="66" customFormat="1" x14ac:dyDescent="0.35"/>
    <row r="476" s="66" customFormat="1" x14ac:dyDescent="0.35"/>
    <row r="477" s="66" customFormat="1" x14ac:dyDescent="0.35"/>
    <row r="478" s="66" customFormat="1" x14ac:dyDescent="0.35"/>
    <row r="479" s="66" customFormat="1" x14ac:dyDescent="0.35"/>
    <row r="480" s="66" customFormat="1" x14ac:dyDescent="0.35"/>
    <row r="481" s="66" customFormat="1" x14ac:dyDescent="0.35"/>
    <row r="482" s="66" customFormat="1" x14ac:dyDescent="0.35"/>
    <row r="483" s="66" customFormat="1" x14ac:dyDescent="0.35"/>
    <row r="484" s="66" customFormat="1" x14ac:dyDescent="0.35"/>
    <row r="485" s="66" customFormat="1" x14ac:dyDescent="0.35"/>
    <row r="486" s="66" customFormat="1" x14ac:dyDescent="0.35"/>
    <row r="487" s="66" customFormat="1" x14ac:dyDescent="0.35"/>
    <row r="488" s="66" customFormat="1" x14ac:dyDescent="0.35"/>
    <row r="489" s="66" customFormat="1" x14ac:dyDescent="0.35"/>
    <row r="490" s="66" customFormat="1" x14ac:dyDescent="0.35"/>
    <row r="491" s="66" customFormat="1" x14ac:dyDescent="0.35"/>
    <row r="492" s="66" customFormat="1" x14ac:dyDescent="0.35"/>
    <row r="493" s="66" customFormat="1" x14ac:dyDescent="0.35"/>
    <row r="494" s="66" customFormat="1" x14ac:dyDescent="0.35"/>
    <row r="495" s="66" customFormat="1" x14ac:dyDescent="0.35"/>
    <row r="496" s="66" customFormat="1" x14ac:dyDescent="0.35"/>
    <row r="497" s="66" customFormat="1" x14ac:dyDescent="0.35"/>
    <row r="498" s="66" customFormat="1" x14ac:dyDescent="0.35"/>
    <row r="499" s="66" customFormat="1" x14ac:dyDescent="0.35"/>
    <row r="500" s="66" customFormat="1" x14ac:dyDescent="0.35"/>
    <row r="501" s="66" customFormat="1" x14ac:dyDescent="0.35"/>
    <row r="502" s="66" customFormat="1" x14ac:dyDescent="0.35"/>
    <row r="503" s="66" customFormat="1" x14ac:dyDescent="0.35"/>
    <row r="504" s="66" customFormat="1" x14ac:dyDescent="0.35"/>
    <row r="505" s="66" customFormat="1" x14ac:dyDescent="0.35"/>
    <row r="506" s="66" customFormat="1" x14ac:dyDescent="0.35"/>
    <row r="507" s="66" customFormat="1" x14ac:dyDescent="0.35"/>
    <row r="508" s="66" customFormat="1" x14ac:dyDescent="0.35"/>
    <row r="509" s="66" customFormat="1" x14ac:dyDescent="0.35"/>
    <row r="510" s="66" customFormat="1" x14ac:dyDescent="0.35"/>
    <row r="511" s="66" customFormat="1" x14ac:dyDescent="0.35"/>
    <row r="512" s="66" customFormat="1" x14ac:dyDescent="0.35"/>
    <row r="513" s="66" customFormat="1" x14ac:dyDescent="0.35"/>
    <row r="514" s="66" customFormat="1" x14ac:dyDescent="0.35"/>
    <row r="515" s="66" customFormat="1" x14ac:dyDescent="0.35"/>
    <row r="516" s="66" customFormat="1" x14ac:dyDescent="0.35"/>
    <row r="517" s="66" customFormat="1" x14ac:dyDescent="0.35"/>
    <row r="518" s="66" customFormat="1" x14ac:dyDescent="0.35"/>
    <row r="519" s="66" customFormat="1" x14ac:dyDescent="0.35"/>
    <row r="520" s="66" customFormat="1" x14ac:dyDescent="0.35"/>
    <row r="521" s="66" customFormat="1" x14ac:dyDescent="0.35"/>
    <row r="522" s="66" customFormat="1" x14ac:dyDescent="0.35"/>
    <row r="523" s="66" customFormat="1" x14ac:dyDescent="0.35"/>
    <row r="524" s="66" customFormat="1" x14ac:dyDescent="0.35"/>
    <row r="525" s="66" customFormat="1" x14ac:dyDescent="0.35"/>
    <row r="526" s="66" customFormat="1" x14ac:dyDescent="0.35"/>
    <row r="527" s="66" customFormat="1" x14ac:dyDescent="0.35"/>
    <row r="528" s="66" customFormat="1" x14ac:dyDescent="0.35"/>
    <row r="529" s="66" customFormat="1" x14ac:dyDescent="0.35"/>
    <row r="530" s="66" customFormat="1" x14ac:dyDescent="0.35"/>
    <row r="531" s="66" customFormat="1" x14ac:dyDescent="0.35"/>
    <row r="532" s="66" customFormat="1" x14ac:dyDescent="0.35"/>
    <row r="533" s="66" customFormat="1" x14ac:dyDescent="0.35"/>
    <row r="534" s="66" customFormat="1" x14ac:dyDescent="0.35"/>
    <row r="535" s="66" customFormat="1" x14ac:dyDescent="0.35"/>
    <row r="536" s="66" customFormat="1" x14ac:dyDescent="0.35"/>
    <row r="537" s="66" customFormat="1" x14ac:dyDescent="0.35"/>
    <row r="538" s="66" customFormat="1" x14ac:dyDescent="0.35"/>
    <row r="539" s="66" customFormat="1" x14ac:dyDescent="0.35"/>
    <row r="540" s="66" customFormat="1" x14ac:dyDescent="0.35"/>
    <row r="541" s="66" customFormat="1" x14ac:dyDescent="0.35"/>
    <row r="542" s="66" customFormat="1" x14ac:dyDescent="0.35"/>
    <row r="543" s="66" customFormat="1" x14ac:dyDescent="0.35"/>
    <row r="544" s="66" customFormat="1" x14ac:dyDescent="0.35"/>
    <row r="545" s="66" customFormat="1" x14ac:dyDescent="0.35"/>
    <row r="546" s="66" customFormat="1" x14ac:dyDescent="0.35"/>
    <row r="547" s="66" customFormat="1" x14ac:dyDescent="0.35"/>
    <row r="548" s="66" customFormat="1" x14ac:dyDescent="0.35"/>
    <row r="549" s="66" customFormat="1" x14ac:dyDescent="0.35"/>
    <row r="550" s="66" customFormat="1" x14ac:dyDescent="0.35"/>
    <row r="551" s="66" customFormat="1" x14ac:dyDescent="0.35"/>
    <row r="552" s="66" customFormat="1" x14ac:dyDescent="0.35"/>
    <row r="553" s="66" customFormat="1" x14ac:dyDescent="0.35"/>
    <row r="554" s="66" customFormat="1" x14ac:dyDescent="0.35"/>
    <row r="555" s="66" customFormat="1" x14ac:dyDescent="0.35"/>
    <row r="556" s="66" customFormat="1" x14ac:dyDescent="0.35"/>
    <row r="557" s="66" customFormat="1" x14ac:dyDescent="0.35"/>
    <row r="558" s="66" customFormat="1" x14ac:dyDescent="0.35"/>
    <row r="559" s="66" customFormat="1" x14ac:dyDescent="0.35"/>
    <row r="560" s="66" customFormat="1" x14ac:dyDescent="0.35"/>
    <row r="561" s="66" customFormat="1" x14ac:dyDescent="0.35"/>
    <row r="562" s="66" customFormat="1" x14ac:dyDescent="0.35"/>
    <row r="563" s="66" customFormat="1" x14ac:dyDescent="0.35"/>
    <row r="564" s="66" customFormat="1" x14ac:dyDescent="0.35"/>
    <row r="565" s="66" customFormat="1" x14ac:dyDescent="0.35"/>
    <row r="566" s="66" customFormat="1" x14ac:dyDescent="0.35"/>
    <row r="567" s="66" customFormat="1" x14ac:dyDescent="0.35"/>
    <row r="568" s="66" customFormat="1" x14ac:dyDescent="0.35"/>
    <row r="569" s="66" customFormat="1" x14ac:dyDescent="0.35"/>
    <row r="570" s="66" customFormat="1" x14ac:dyDescent="0.35"/>
    <row r="571" s="66" customFormat="1" x14ac:dyDescent="0.35"/>
    <row r="572" s="66" customFormat="1" x14ac:dyDescent="0.35"/>
    <row r="573" s="66" customFormat="1" x14ac:dyDescent="0.35"/>
    <row r="574" s="66" customFormat="1" x14ac:dyDescent="0.35"/>
    <row r="575" s="66" customFormat="1" x14ac:dyDescent="0.35"/>
    <row r="576" s="66" customFormat="1" x14ac:dyDescent="0.35"/>
    <row r="577" s="66" customFormat="1" x14ac:dyDescent="0.35"/>
    <row r="578" s="66" customFormat="1" x14ac:dyDescent="0.35"/>
    <row r="579" s="66" customFormat="1" x14ac:dyDescent="0.35"/>
    <row r="580" s="66" customFormat="1" x14ac:dyDescent="0.35"/>
    <row r="581" s="66" customFormat="1" x14ac:dyDescent="0.35"/>
    <row r="582" s="66" customFormat="1" x14ac:dyDescent="0.35"/>
    <row r="583" s="66" customFormat="1" x14ac:dyDescent="0.35"/>
    <row r="584" s="66" customFormat="1" x14ac:dyDescent="0.35"/>
    <row r="585" s="66" customFormat="1" x14ac:dyDescent="0.35"/>
    <row r="586" s="66" customFormat="1" x14ac:dyDescent="0.35"/>
    <row r="587" s="66" customFormat="1" x14ac:dyDescent="0.35"/>
    <row r="588" s="66" customFormat="1" x14ac:dyDescent="0.35"/>
    <row r="589" s="66" customFormat="1" x14ac:dyDescent="0.35"/>
    <row r="590" s="66" customFormat="1" x14ac:dyDescent="0.35"/>
    <row r="591" s="66" customFormat="1" x14ac:dyDescent="0.35"/>
    <row r="592" s="66" customFormat="1" x14ac:dyDescent="0.35"/>
    <row r="593" s="66" customFormat="1" x14ac:dyDescent="0.35"/>
    <row r="594" s="66" customFormat="1" x14ac:dyDescent="0.35"/>
    <row r="595" s="66" customFormat="1" x14ac:dyDescent="0.35"/>
    <row r="596" s="66" customFormat="1" x14ac:dyDescent="0.35"/>
    <row r="597" s="66" customFormat="1" x14ac:dyDescent="0.35"/>
    <row r="598" s="66" customFormat="1" x14ac:dyDescent="0.35"/>
    <row r="599" s="66" customFormat="1" x14ac:dyDescent="0.35"/>
    <row r="600" s="66" customFormat="1" x14ac:dyDescent="0.35"/>
    <row r="601" s="66" customFormat="1" x14ac:dyDescent="0.35"/>
    <row r="602" s="66" customFormat="1" x14ac:dyDescent="0.35"/>
    <row r="603" s="66" customFormat="1" x14ac:dyDescent="0.35"/>
    <row r="604" s="66" customFormat="1" x14ac:dyDescent="0.35"/>
    <row r="605" s="66" customFormat="1" x14ac:dyDescent="0.35"/>
    <row r="606" s="66" customFormat="1" x14ac:dyDescent="0.35"/>
    <row r="607" s="66" customFormat="1" x14ac:dyDescent="0.35"/>
    <row r="608" s="66" customFormat="1" x14ac:dyDescent="0.35"/>
    <row r="609" s="66" customFormat="1" x14ac:dyDescent="0.35"/>
    <row r="610" s="66" customFormat="1" x14ac:dyDescent="0.35"/>
    <row r="611" s="66" customFormat="1" x14ac:dyDescent="0.35"/>
    <row r="612" s="66" customFormat="1" x14ac:dyDescent="0.35"/>
    <row r="613" s="66" customFormat="1" x14ac:dyDescent="0.35"/>
    <row r="614" s="66" customFormat="1" x14ac:dyDescent="0.35"/>
    <row r="615" s="66" customFormat="1" x14ac:dyDescent="0.35"/>
    <row r="616" s="66" customFormat="1" x14ac:dyDescent="0.35"/>
    <row r="617" s="66" customFormat="1" x14ac:dyDescent="0.35"/>
    <row r="618" s="66" customFormat="1" x14ac:dyDescent="0.35"/>
    <row r="619" s="66" customFormat="1" x14ac:dyDescent="0.35"/>
    <row r="620" s="66" customFormat="1" x14ac:dyDescent="0.35"/>
    <row r="621" s="66" customFormat="1" x14ac:dyDescent="0.35"/>
    <row r="622" s="66" customFormat="1" x14ac:dyDescent="0.35"/>
    <row r="623" s="66" customFormat="1" x14ac:dyDescent="0.35"/>
    <row r="624" s="66" customFormat="1" x14ac:dyDescent="0.35"/>
    <row r="625" s="66" customFormat="1" x14ac:dyDescent="0.35"/>
    <row r="626" s="66" customFormat="1" x14ac:dyDescent="0.35"/>
    <row r="627" s="66" customFormat="1" x14ac:dyDescent="0.35"/>
    <row r="628" s="66" customFormat="1" x14ac:dyDescent="0.35"/>
    <row r="629" s="66" customFormat="1" x14ac:dyDescent="0.35"/>
    <row r="630" s="66" customFormat="1" x14ac:dyDescent="0.35"/>
    <row r="631" s="66" customFormat="1" x14ac:dyDescent="0.35"/>
    <row r="632" s="66" customFormat="1" x14ac:dyDescent="0.35"/>
    <row r="633" s="66" customFormat="1" x14ac:dyDescent="0.35"/>
    <row r="634" s="66" customFormat="1" x14ac:dyDescent="0.35"/>
    <row r="635" s="66" customFormat="1" x14ac:dyDescent="0.35"/>
    <row r="636" s="66" customFormat="1" x14ac:dyDescent="0.35"/>
    <row r="637" s="66" customFormat="1" x14ac:dyDescent="0.35"/>
    <row r="638" s="66" customFormat="1" x14ac:dyDescent="0.35"/>
    <row r="639" s="66" customFormat="1" x14ac:dyDescent="0.35"/>
    <row r="640" s="66" customFormat="1" x14ac:dyDescent="0.35"/>
    <row r="641" s="66" customFormat="1" x14ac:dyDescent="0.35"/>
    <row r="642" s="66" customFormat="1" x14ac:dyDescent="0.35"/>
    <row r="643" s="66" customFormat="1" x14ac:dyDescent="0.35"/>
    <row r="644" s="66" customFormat="1" x14ac:dyDescent="0.35"/>
    <row r="645" s="66" customFormat="1" x14ac:dyDescent="0.35"/>
    <row r="646" s="66" customFormat="1" x14ac:dyDescent="0.35"/>
    <row r="647" s="66" customFormat="1" x14ac:dyDescent="0.35"/>
    <row r="648" s="66" customFormat="1" x14ac:dyDescent="0.35"/>
    <row r="649" s="66" customFormat="1" x14ac:dyDescent="0.35"/>
    <row r="650" s="66" customFormat="1" x14ac:dyDescent="0.35"/>
    <row r="651" s="66" customFormat="1" x14ac:dyDescent="0.35"/>
    <row r="652" s="66" customFormat="1" x14ac:dyDescent="0.35"/>
    <row r="653" s="66" customFormat="1" x14ac:dyDescent="0.35"/>
    <row r="654" s="66" customFormat="1" x14ac:dyDescent="0.35"/>
    <row r="655" s="66" customFormat="1" x14ac:dyDescent="0.35"/>
    <row r="656" s="66" customFormat="1" x14ac:dyDescent="0.35"/>
    <row r="657" s="66" customFormat="1" x14ac:dyDescent="0.35"/>
    <row r="658" s="66" customFormat="1" x14ac:dyDescent="0.35"/>
    <row r="659" s="66" customFormat="1" x14ac:dyDescent="0.35"/>
    <row r="660" s="66" customFormat="1" x14ac:dyDescent="0.35"/>
    <row r="661" s="66" customFormat="1" x14ac:dyDescent="0.35"/>
    <row r="662" s="66" customFormat="1" x14ac:dyDescent="0.35"/>
    <row r="663" s="66" customFormat="1" x14ac:dyDescent="0.35"/>
    <row r="664" s="66" customFormat="1" x14ac:dyDescent="0.35"/>
    <row r="665" s="66" customFormat="1" x14ac:dyDescent="0.35"/>
    <row r="666" s="66" customFormat="1" x14ac:dyDescent="0.35"/>
    <row r="667" s="66" customFormat="1" x14ac:dyDescent="0.35"/>
    <row r="668" s="66" customFormat="1" x14ac:dyDescent="0.35"/>
    <row r="669" s="66" customFormat="1" x14ac:dyDescent="0.35"/>
    <row r="670" s="66" customFormat="1" x14ac:dyDescent="0.35"/>
    <row r="671" s="66" customFormat="1" x14ac:dyDescent="0.35"/>
    <row r="672" s="66" customFormat="1" x14ac:dyDescent="0.35"/>
    <row r="673" s="66" customFormat="1" x14ac:dyDescent="0.35"/>
    <row r="674" s="66" customFormat="1" x14ac:dyDescent="0.35"/>
    <row r="675" s="66" customFormat="1" x14ac:dyDescent="0.35"/>
    <row r="676" s="66" customFormat="1" x14ac:dyDescent="0.35"/>
    <row r="677" s="66" customFormat="1" x14ac:dyDescent="0.35"/>
    <row r="678" s="66" customFormat="1" x14ac:dyDescent="0.35"/>
    <row r="679" s="66" customFormat="1" x14ac:dyDescent="0.35"/>
    <row r="680" s="66" customFormat="1" x14ac:dyDescent="0.35"/>
    <row r="681" s="66" customFormat="1" x14ac:dyDescent="0.35"/>
    <row r="682" s="66" customFormat="1" x14ac:dyDescent="0.35"/>
    <row r="683" s="66" customFormat="1" x14ac:dyDescent="0.35"/>
    <row r="684" s="66" customFormat="1" x14ac:dyDescent="0.35"/>
    <row r="685" s="66" customFormat="1" x14ac:dyDescent="0.35"/>
    <row r="686" s="66" customFormat="1" x14ac:dyDescent="0.35"/>
    <row r="687" s="66" customFormat="1" x14ac:dyDescent="0.35"/>
    <row r="688" s="66" customFormat="1" x14ac:dyDescent="0.35"/>
    <row r="689" s="66" customFormat="1" x14ac:dyDescent="0.35"/>
    <row r="690" s="66" customFormat="1" x14ac:dyDescent="0.35"/>
    <row r="691" s="66" customFormat="1" x14ac:dyDescent="0.35"/>
    <row r="692" s="66" customFormat="1" x14ac:dyDescent="0.35"/>
    <row r="693" s="66" customFormat="1" x14ac:dyDescent="0.35"/>
    <row r="694" s="66" customFormat="1" x14ac:dyDescent="0.35"/>
    <row r="695" s="66" customFormat="1" x14ac:dyDescent="0.35"/>
    <row r="696" s="66" customFormat="1" x14ac:dyDescent="0.35"/>
    <row r="697" s="66" customFormat="1" x14ac:dyDescent="0.35"/>
    <row r="698" s="66" customFormat="1" x14ac:dyDescent="0.35"/>
    <row r="699" s="66" customFormat="1" x14ac:dyDescent="0.35"/>
    <row r="700" s="66" customFormat="1" x14ac:dyDescent="0.35"/>
    <row r="701" s="66" customFormat="1" x14ac:dyDescent="0.35"/>
    <row r="702" s="66" customFormat="1" x14ac:dyDescent="0.35"/>
    <row r="703" s="66" customFormat="1" x14ac:dyDescent="0.35"/>
    <row r="704" s="66" customFormat="1" x14ac:dyDescent="0.35"/>
    <row r="705" s="66" customFormat="1" x14ac:dyDescent="0.35"/>
    <row r="706" s="66" customFormat="1" x14ac:dyDescent="0.35"/>
    <row r="707" s="66" customFormat="1" x14ac:dyDescent="0.35"/>
    <row r="708" s="66" customFormat="1" x14ac:dyDescent="0.35"/>
    <row r="709" s="66" customFormat="1" x14ac:dyDescent="0.35"/>
    <row r="710" s="66" customFormat="1" x14ac:dyDescent="0.35"/>
    <row r="711" s="66" customFormat="1" x14ac:dyDescent="0.35"/>
    <row r="712" s="66" customFormat="1" x14ac:dyDescent="0.35"/>
    <row r="713" s="66" customFormat="1" x14ac:dyDescent="0.35"/>
    <row r="714" s="66" customFormat="1" x14ac:dyDescent="0.35"/>
    <row r="715" s="66" customFormat="1" x14ac:dyDescent="0.35"/>
    <row r="716" s="66" customFormat="1" x14ac:dyDescent="0.35"/>
    <row r="717" s="66" customFormat="1" x14ac:dyDescent="0.35"/>
    <row r="718" s="66" customFormat="1" x14ac:dyDescent="0.35"/>
    <row r="719" s="66" customFormat="1" x14ac:dyDescent="0.35"/>
    <row r="720" s="66" customFormat="1" x14ac:dyDescent="0.35"/>
    <row r="721" s="66" customFormat="1" x14ac:dyDescent="0.35"/>
    <row r="722" s="66" customFormat="1" x14ac:dyDescent="0.35"/>
    <row r="723" s="66" customFormat="1" x14ac:dyDescent="0.35"/>
    <row r="724" s="66" customFormat="1" x14ac:dyDescent="0.35"/>
    <row r="725" s="66" customFormat="1" x14ac:dyDescent="0.35"/>
    <row r="726" s="66" customFormat="1" x14ac:dyDescent="0.35"/>
    <row r="727" s="66" customFormat="1" x14ac:dyDescent="0.35"/>
    <row r="728" s="66" customFormat="1" x14ac:dyDescent="0.35"/>
    <row r="729" s="66" customFormat="1" x14ac:dyDescent="0.35"/>
    <row r="730" s="66" customFormat="1" x14ac:dyDescent="0.35"/>
    <row r="731" s="66" customFormat="1" x14ac:dyDescent="0.35"/>
    <row r="732" s="66" customFormat="1" x14ac:dyDescent="0.35"/>
    <row r="733" s="66" customFormat="1" x14ac:dyDescent="0.35"/>
    <row r="734" s="66" customFormat="1" x14ac:dyDescent="0.35"/>
    <row r="735" s="66" customFormat="1" x14ac:dyDescent="0.35"/>
    <row r="736" s="66" customFormat="1" x14ac:dyDescent="0.35"/>
    <row r="737" s="66" customFormat="1" x14ac:dyDescent="0.35"/>
    <row r="738" s="66" customFormat="1" x14ac:dyDescent="0.35"/>
    <row r="739" s="66" customFormat="1" x14ac:dyDescent="0.35"/>
    <row r="740" s="66" customFormat="1" x14ac:dyDescent="0.35"/>
    <row r="741" s="66" customFormat="1" x14ac:dyDescent="0.35"/>
    <row r="742" s="66" customFormat="1" x14ac:dyDescent="0.35"/>
    <row r="743" s="66" customFormat="1" x14ac:dyDescent="0.35"/>
    <row r="744" s="66" customFormat="1" x14ac:dyDescent="0.35"/>
    <row r="745" s="66" customFormat="1" x14ac:dyDescent="0.35"/>
    <row r="746" s="66" customFormat="1" x14ac:dyDescent="0.35"/>
    <row r="747" s="66" customFormat="1" x14ac:dyDescent="0.35"/>
    <row r="748" s="66" customFormat="1" x14ac:dyDescent="0.35"/>
    <row r="749" s="66" customFormat="1" x14ac:dyDescent="0.35"/>
    <row r="750" s="66" customFormat="1" x14ac:dyDescent="0.35"/>
    <row r="751" s="66" customFormat="1" x14ac:dyDescent="0.35"/>
    <row r="752" s="66" customFormat="1" x14ac:dyDescent="0.35"/>
    <row r="753" s="66" customFormat="1" x14ac:dyDescent="0.35"/>
    <row r="754" s="66" customFormat="1" x14ac:dyDescent="0.35"/>
    <row r="755" s="66" customFormat="1" x14ac:dyDescent="0.35"/>
    <row r="756" s="66" customFormat="1" x14ac:dyDescent="0.35"/>
    <row r="757" s="66" customFormat="1" x14ac:dyDescent="0.35"/>
    <row r="758" s="66" customFormat="1" x14ac:dyDescent="0.35"/>
    <row r="759" s="66" customFormat="1" x14ac:dyDescent="0.35"/>
    <row r="760" s="66" customFormat="1" x14ac:dyDescent="0.35"/>
    <row r="761" s="66" customFormat="1" x14ac:dyDescent="0.35"/>
    <row r="762" s="66" customFormat="1" x14ac:dyDescent="0.35"/>
    <row r="763" s="66" customFormat="1" x14ac:dyDescent="0.35"/>
    <row r="764" s="66" customFormat="1" x14ac:dyDescent="0.35"/>
    <row r="765" s="66" customFormat="1" x14ac:dyDescent="0.35"/>
    <row r="766" s="66" customFormat="1" x14ac:dyDescent="0.35"/>
    <row r="767" s="66" customFormat="1" x14ac:dyDescent="0.35"/>
    <row r="768" s="66" customFormat="1" x14ac:dyDescent="0.35"/>
    <row r="769" s="66" customFormat="1" x14ac:dyDescent="0.35"/>
    <row r="770" s="66" customFormat="1" x14ac:dyDescent="0.35"/>
    <row r="771" s="66" customFormat="1" x14ac:dyDescent="0.35"/>
    <row r="772" s="66" customFormat="1" x14ac:dyDescent="0.35"/>
    <row r="773" s="66" customFormat="1" x14ac:dyDescent="0.35"/>
    <row r="774" s="66" customFormat="1" x14ac:dyDescent="0.35"/>
    <row r="775" s="66" customFormat="1" x14ac:dyDescent="0.35"/>
    <row r="776" s="66" customFormat="1" x14ac:dyDescent="0.35"/>
    <row r="777" s="66" customFormat="1" x14ac:dyDescent="0.35"/>
    <row r="778" s="66" customFormat="1" x14ac:dyDescent="0.35"/>
    <row r="779" s="66" customFormat="1" x14ac:dyDescent="0.35"/>
    <row r="780" s="66" customFormat="1" x14ac:dyDescent="0.35"/>
    <row r="781" s="66" customFormat="1" x14ac:dyDescent="0.35"/>
    <row r="782" s="66" customFormat="1" x14ac:dyDescent="0.35"/>
    <row r="783" s="66" customFormat="1" x14ac:dyDescent="0.35"/>
    <row r="784" s="66" customFormat="1" x14ac:dyDescent="0.35"/>
    <row r="785" s="66" customFormat="1" x14ac:dyDescent="0.35"/>
    <row r="786" s="66" customFormat="1" x14ac:dyDescent="0.35"/>
    <row r="787" s="66" customFormat="1" x14ac:dyDescent="0.35"/>
    <row r="788" s="66" customFormat="1" x14ac:dyDescent="0.35"/>
    <row r="789" s="66" customFormat="1" x14ac:dyDescent="0.35"/>
    <row r="790" s="66" customFormat="1" x14ac:dyDescent="0.35"/>
    <row r="791" s="66" customFormat="1" x14ac:dyDescent="0.35"/>
    <row r="792" s="66" customFormat="1" x14ac:dyDescent="0.35"/>
    <row r="793" s="66" customFormat="1" x14ac:dyDescent="0.35"/>
    <row r="794" s="66" customFormat="1" x14ac:dyDescent="0.35"/>
    <row r="795" s="66" customFormat="1" x14ac:dyDescent="0.35"/>
    <row r="796" s="66" customFormat="1" x14ac:dyDescent="0.35"/>
    <row r="797" s="66" customFormat="1" x14ac:dyDescent="0.35"/>
    <row r="798" s="66" customFormat="1" x14ac:dyDescent="0.35"/>
    <row r="799" s="66" customFormat="1" x14ac:dyDescent="0.35"/>
    <row r="800" s="66" customFormat="1" x14ac:dyDescent="0.35"/>
    <row r="801" s="66" customFormat="1" x14ac:dyDescent="0.35"/>
    <row r="802" s="66" customFormat="1" x14ac:dyDescent="0.35"/>
    <row r="803" s="66" customFormat="1" x14ac:dyDescent="0.35"/>
    <row r="804" s="66" customFormat="1" x14ac:dyDescent="0.35"/>
    <row r="805" s="66" customFormat="1" x14ac:dyDescent="0.35"/>
    <row r="806" s="66" customFormat="1" x14ac:dyDescent="0.35"/>
    <row r="807" s="66" customFormat="1" x14ac:dyDescent="0.35"/>
    <row r="808" s="66" customFormat="1" x14ac:dyDescent="0.35"/>
    <row r="809" s="66" customFormat="1" x14ac:dyDescent="0.35"/>
    <row r="810" s="66" customFormat="1" x14ac:dyDescent="0.35"/>
    <row r="811" s="66" customFormat="1" x14ac:dyDescent="0.35"/>
    <row r="812" s="66" customFormat="1" x14ac:dyDescent="0.35"/>
    <row r="813" s="66" customFormat="1" x14ac:dyDescent="0.35"/>
    <row r="814" s="66" customFormat="1" x14ac:dyDescent="0.35"/>
    <row r="815" s="66" customFormat="1" x14ac:dyDescent="0.35"/>
    <row r="816" s="66" customFormat="1" x14ac:dyDescent="0.35"/>
    <row r="817" s="66" customFormat="1" x14ac:dyDescent="0.35"/>
    <row r="818" s="66" customFormat="1" x14ac:dyDescent="0.35"/>
    <row r="819" s="66" customFormat="1" x14ac:dyDescent="0.35"/>
    <row r="820" s="66" customFormat="1" x14ac:dyDescent="0.35"/>
    <row r="821" s="66" customFormat="1" x14ac:dyDescent="0.35"/>
    <row r="822" s="66" customFormat="1" x14ac:dyDescent="0.35"/>
    <row r="823" s="66" customFormat="1" x14ac:dyDescent="0.35"/>
    <row r="824" s="66" customFormat="1" x14ac:dyDescent="0.35"/>
    <row r="825" s="66" customFormat="1" x14ac:dyDescent="0.35"/>
    <row r="826" s="66" customFormat="1" x14ac:dyDescent="0.35"/>
    <row r="827" s="66" customFormat="1" x14ac:dyDescent="0.35"/>
    <row r="828" s="66" customFormat="1" x14ac:dyDescent="0.35"/>
    <row r="829" s="66" customFormat="1" x14ac:dyDescent="0.35"/>
    <row r="830" s="66" customFormat="1" x14ac:dyDescent="0.35"/>
    <row r="831" s="66" customFormat="1" x14ac:dyDescent="0.35"/>
    <row r="832" s="66" customFormat="1" x14ac:dyDescent="0.35"/>
    <row r="833" s="66" customFormat="1" x14ac:dyDescent="0.35"/>
    <row r="834" s="66" customFormat="1" x14ac:dyDescent="0.35"/>
    <row r="835" s="66" customFormat="1" x14ac:dyDescent="0.35"/>
    <row r="836" s="66" customFormat="1" x14ac:dyDescent="0.35"/>
    <row r="837" s="66" customFormat="1" x14ac:dyDescent="0.35"/>
    <row r="838" s="66" customFormat="1" x14ac:dyDescent="0.35"/>
    <row r="839" s="66" customFormat="1" x14ac:dyDescent="0.35"/>
    <row r="840" s="66" customFormat="1" x14ac:dyDescent="0.35"/>
    <row r="841" s="66" customFormat="1" x14ac:dyDescent="0.35"/>
    <row r="842" s="66" customFormat="1" x14ac:dyDescent="0.35"/>
    <row r="843" s="66" customFormat="1" x14ac:dyDescent="0.35"/>
    <row r="844" s="66" customFormat="1" x14ac:dyDescent="0.35"/>
    <row r="845" s="66" customFormat="1" x14ac:dyDescent="0.35"/>
    <row r="846" s="66" customFormat="1" x14ac:dyDescent="0.35"/>
    <row r="847" s="66" customFormat="1" x14ac:dyDescent="0.35"/>
    <row r="848" s="66" customFormat="1" x14ac:dyDescent="0.35"/>
    <row r="849" s="66" customFormat="1" x14ac:dyDescent="0.35"/>
    <row r="850" s="66" customFormat="1" x14ac:dyDescent="0.35"/>
    <row r="851" s="66" customFormat="1" x14ac:dyDescent="0.35"/>
    <row r="852" s="66" customFormat="1" x14ac:dyDescent="0.35"/>
    <row r="853" s="66" customFormat="1" x14ac:dyDescent="0.35"/>
    <row r="854" s="66" customFormat="1" x14ac:dyDescent="0.35"/>
    <row r="855" s="66" customFormat="1" x14ac:dyDescent="0.35"/>
    <row r="856" s="66" customFormat="1" x14ac:dyDescent="0.35"/>
    <row r="857" s="66" customFormat="1" x14ac:dyDescent="0.35"/>
    <row r="858" s="66" customFormat="1" x14ac:dyDescent="0.35"/>
    <row r="859" s="66" customFormat="1" x14ac:dyDescent="0.35"/>
    <row r="860" s="66" customFormat="1" x14ac:dyDescent="0.35"/>
    <row r="861" s="66" customFormat="1" x14ac:dyDescent="0.35"/>
    <row r="862" s="66" customFormat="1" x14ac:dyDescent="0.35"/>
    <row r="863" s="66" customFormat="1" x14ac:dyDescent="0.35"/>
    <row r="864" s="66" customFormat="1" x14ac:dyDescent="0.35"/>
    <row r="865" s="66" customFormat="1" x14ac:dyDescent="0.35"/>
    <row r="866" s="66" customFormat="1" x14ac:dyDescent="0.35"/>
    <row r="867" s="66" customFormat="1" x14ac:dyDescent="0.35"/>
    <row r="868" s="66" customFormat="1" x14ac:dyDescent="0.35"/>
    <row r="869" s="66" customFormat="1" x14ac:dyDescent="0.35"/>
    <row r="870" s="66" customFormat="1" x14ac:dyDescent="0.35"/>
    <row r="871" s="66" customFormat="1" x14ac:dyDescent="0.35"/>
    <row r="872" s="66" customFormat="1" x14ac:dyDescent="0.35"/>
    <row r="873" s="66" customFormat="1" x14ac:dyDescent="0.35"/>
    <row r="874" s="66" customFormat="1" x14ac:dyDescent="0.35"/>
    <row r="875" s="66" customFormat="1" x14ac:dyDescent="0.35"/>
    <row r="876" s="66" customFormat="1" x14ac:dyDescent="0.35"/>
    <row r="877" s="66" customFormat="1" x14ac:dyDescent="0.35"/>
    <row r="878" s="66" customFormat="1" x14ac:dyDescent="0.35"/>
    <row r="879" s="66" customFormat="1" x14ac:dyDescent="0.35"/>
    <row r="880" s="66" customFormat="1" x14ac:dyDescent="0.35"/>
    <row r="881" s="66" customFormat="1" x14ac:dyDescent="0.35"/>
    <row r="882" s="66" customFormat="1" x14ac:dyDescent="0.35"/>
    <row r="883" s="66" customFormat="1" x14ac:dyDescent="0.35"/>
    <row r="884" s="66" customFormat="1" x14ac:dyDescent="0.35"/>
    <row r="885" s="66" customFormat="1" x14ac:dyDescent="0.35"/>
    <row r="886" s="66" customFormat="1" x14ac:dyDescent="0.35"/>
    <row r="887" s="66" customFormat="1" x14ac:dyDescent="0.35"/>
    <row r="888" s="66" customFormat="1" x14ac:dyDescent="0.35"/>
    <row r="889" s="66" customFormat="1" x14ac:dyDescent="0.35"/>
    <row r="890" s="66" customFormat="1" x14ac:dyDescent="0.35"/>
    <row r="891" s="66" customFormat="1" x14ac:dyDescent="0.35"/>
    <row r="892" s="66" customFormat="1" x14ac:dyDescent="0.35"/>
    <row r="893" s="66" customFormat="1" x14ac:dyDescent="0.35"/>
    <row r="894" s="66" customFormat="1" x14ac:dyDescent="0.35"/>
    <row r="895" s="66" customFormat="1" x14ac:dyDescent="0.35"/>
    <row r="896" s="66" customFormat="1" x14ac:dyDescent="0.35"/>
    <row r="897" s="66" customFormat="1" x14ac:dyDescent="0.35"/>
    <row r="898" s="66" customFormat="1" x14ac:dyDescent="0.35"/>
    <row r="899" s="66" customFormat="1" x14ac:dyDescent="0.35"/>
    <row r="900" s="66" customFormat="1" x14ac:dyDescent="0.35"/>
    <row r="901" s="66" customFormat="1" x14ac:dyDescent="0.35"/>
    <row r="902" s="66" customFormat="1" x14ac:dyDescent="0.35"/>
    <row r="903" s="66" customFormat="1" x14ac:dyDescent="0.35"/>
    <row r="904" s="66" customFormat="1" x14ac:dyDescent="0.35"/>
    <row r="905" s="66" customFormat="1" x14ac:dyDescent="0.35"/>
    <row r="906" s="66" customFormat="1" x14ac:dyDescent="0.35"/>
    <row r="907" s="66" customFormat="1" x14ac:dyDescent="0.35"/>
    <row r="908" s="66" customFormat="1" x14ac:dyDescent="0.35"/>
    <row r="909" s="66" customFormat="1" x14ac:dyDescent="0.35"/>
    <row r="910" s="66" customFormat="1" x14ac:dyDescent="0.35"/>
    <row r="911" s="66" customFormat="1" x14ac:dyDescent="0.35"/>
    <row r="912" s="66" customFormat="1" x14ac:dyDescent="0.35"/>
    <row r="913" s="66" customFormat="1" x14ac:dyDescent="0.35"/>
    <row r="914" s="66" customFormat="1" x14ac:dyDescent="0.35"/>
    <row r="915" s="66" customFormat="1" x14ac:dyDescent="0.35"/>
    <row r="916" s="66" customFormat="1" x14ac:dyDescent="0.35"/>
    <row r="917" s="66" customFormat="1" x14ac:dyDescent="0.35"/>
    <row r="918" s="66" customFormat="1" x14ac:dyDescent="0.35"/>
    <row r="919" s="66" customFormat="1" x14ac:dyDescent="0.35"/>
    <row r="920" s="66" customFormat="1" x14ac:dyDescent="0.35"/>
    <row r="921" s="66" customFormat="1" x14ac:dyDescent="0.35"/>
    <row r="922" s="66" customFormat="1" x14ac:dyDescent="0.35"/>
    <row r="923" s="66" customFormat="1" x14ac:dyDescent="0.35"/>
    <row r="924" s="66" customFormat="1" x14ac:dyDescent="0.35"/>
    <row r="925" s="66" customFormat="1" x14ac:dyDescent="0.35"/>
    <row r="926" s="66" customFormat="1" x14ac:dyDescent="0.35"/>
    <row r="927" s="66" customFormat="1" x14ac:dyDescent="0.35"/>
    <row r="928" s="66" customFormat="1" x14ac:dyDescent="0.35"/>
    <row r="929" s="66" customFormat="1" x14ac:dyDescent="0.35"/>
    <row r="930" s="66" customFormat="1" x14ac:dyDescent="0.35"/>
    <row r="931" s="66" customFormat="1" x14ac:dyDescent="0.35"/>
    <row r="932" s="66" customFormat="1" x14ac:dyDescent="0.35"/>
    <row r="933" s="66" customFormat="1" x14ac:dyDescent="0.35"/>
    <row r="934" s="66" customFormat="1" x14ac:dyDescent="0.35"/>
    <row r="935" s="66" customFormat="1" x14ac:dyDescent="0.35"/>
    <row r="936" s="66" customFormat="1" x14ac:dyDescent="0.35"/>
    <row r="937" s="66" customFormat="1" x14ac:dyDescent="0.35"/>
    <row r="938" s="66" customFormat="1" x14ac:dyDescent="0.35"/>
    <row r="939" s="66" customFormat="1" x14ac:dyDescent="0.35"/>
    <row r="940" s="66" customFormat="1" x14ac:dyDescent="0.35"/>
    <row r="941" s="66" customFormat="1" x14ac:dyDescent="0.35"/>
    <row r="942" s="66" customFormat="1" x14ac:dyDescent="0.35"/>
    <row r="943" s="66" customFormat="1" x14ac:dyDescent="0.35"/>
    <row r="944" s="66" customFormat="1" x14ac:dyDescent="0.35"/>
    <row r="945" s="66" customFormat="1" x14ac:dyDescent="0.35"/>
    <row r="946" s="66" customFormat="1" x14ac:dyDescent="0.35"/>
    <row r="947" s="66" customFormat="1" x14ac:dyDescent="0.35"/>
    <row r="948" s="66" customFormat="1" x14ac:dyDescent="0.35"/>
    <row r="949" s="66" customFormat="1" x14ac:dyDescent="0.35"/>
    <row r="950" s="66" customFormat="1" x14ac:dyDescent="0.35"/>
    <row r="951" s="66" customFormat="1" x14ac:dyDescent="0.35"/>
    <row r="952" s="66" customFormat="1" x14ac:dyDescent="0.35"/>
    <row r="953" s="66" customFormat="1" x14ac:dyDescent="0.35"/>
    <row r="954" s="66" customFormat="1" x14ac:dyDescent="0.35"/>
    <row r="955" s="66" customFormat="1" x14ac:dyDescent="0.35"/>
    <row r="956" s="66" customFormat="1" x14ac:dyDescent="0.35"/>
    <row r="957" s="66" customFormat="1" x14ac:dyDescent="0.35"/>
    <row r="958" s="66" customFormat="1" x14ac:dyDescent="0.35"/>
    <row r="959" s="66" customFormat="1" x14ac:dyDescent="0.35"/>
    <row r="960" s="66" customFormat="1" x14ac:dyDescent="0.35"/>
    <row r="961" s="66" customFormat="1" x14ac:dyDescent="0.35"/>
    <row r="962" s="66" customFormat="1" x14ac:dyDescent="0.35"/>
    <row r="963" s="66" customFormat="1" x14ac:dyDescent="0.35"/>
    <row r="964" s="66" customFormat="1" x14ac:dyDescent="0.35"/>
    <row r="965" s="66" customFormat="1" x14ac:dyDescent="0.35"/>
    <row r="966" s="66" customFormat="1" x14ac:dyDescent="0.35"/>
    <row r="967" s="66" customFormat="1" x14ac:dyDescent="0.35"/>
    <row r="968" s="66" customFormat="1" x14ac:dyDescent="0.35"/>
    <row r="969" s="66" customFormat="1" x14ac:dyDescent="0.35"/>
    <row r="970" s="66" customFormat="1" x14ac:dyDescent="0.35"/>
    <row r="971" s="66" customFormat="1" x14ac:dyDescent="0.35"/>
    <row r="972" s="66" customFormat="1" x14ac:dyDescent="0.35"/>
    <row r="973" s="66" customFormat="1" x14ac:dyDescent="0.35"/>
    <row r="974" s="66" customFormat="1" x14ac:dyDescent="0.35"/>
    <row r="975" s="66" customFormat="1" x14ac:dyDescent="0.35"/>
    <row r="976" s="66" customFormat="1" x14ac:dyDescent="0.35"/>
    <row r="977" s="66" customFormat="1" x14ac:dyDescent="0.35"/>
    <row r="978" s="66" customFormat="1" x14ac:dyDescent="0.35"/>
    <row r="979" s="66" customFormat="1" x14ac:dyDescent="0.35"/>
    <row r="980" s="66" customFormat="1" x14ac:dyDescent="0.35"/>
    <row r="981" s="66" customFormat="1" x14ac:dyDescent="0.35"/>
    <row r="982" s="66" customFormat="1" x14ac:dyDescent="0.35"/>
    <row r="983" s="66" customFormat="1" x14ac:dyDescent="0.35"/>
    <row r="984" s="66" customFormat="1" x14ac:dyDescent="0.35"/>
    <row r="985" s="66" customFormat="1" x14ac:dyDescent="0.35"/>
    <row r="986" s="66" customFormat="1" x14ac:dyDescent="0.35"/>
    <row r="987" s="66" customFormat="1" x14ac:dyDescent="0.35"/>
    <row r="988" s="66" customFormat="1" x14ac:dyDescent="0.35"/>
    <row r="989" s="66" customFormat="1" x14ac:dyDescent="0.35"/>
    <row r="990" s="66" customFormat="1" x14ac:dyDescent="0.35"/>
    <row r="991" s="66" customFormat="1" x14ac:dyDescent="0.35"/>
    <row r="992" s="66" customFormat="1" x14ac:dyDescent="0.35"/>
    <row r="993" s="66" customFormat="1" x14ac:dyDescent="0.35"/>
    <row r="994" s="66" customFormat="1" x14ac:dyDescent="0.35"/>
    <row r="995" s="66" customFormat="1" x14ac:dyDescent="0.35"/>
    <row r="996" s="66" customFormat="1" x14ac:dyDescent="0.35"/>
    <row r="997" s="66" customFormat="1" x14ac:dyDescent="0.35"/>
    <row r="998" s="66" customFormat="1" x14ac:dyDescent="0.35"/>
    <row r="999" s="66" customFormat="1" x14ac:dyDescent="0.35"/>
    <row r="1000" s="66" customFormat="1" x14ac:dyDescent="0.35"/>
    <row r="1001" s="66" customFormat="1" x14ac:dyDescent="0.35"/>
    <row r="1002" s="66" customFormat="1" x14ac:dyDescent="0.35"/>
    <row r="1003" s="66" customFormat="1" x14ac:dyDescent="0.35"/>
    <row r="1004" s="66" customFormat="1" x14ac:dyDescent="0.35"/>
    <row r="1005" s="66" customFormat="1" x14ac:dyDescent="0.35"/>
    <row r="1006" s="66" customFormat="1" x14ac:dyDescent="0.35"/>
    <row r="1007" s="66" customFormat="1" x14ac:dyDescent="0.35"/>
    <row r="1008" s="66" customFormat="1" x14ac:dyDescent="0.35"/>
    <row r="1009" s="66" customFormat="1" x14ac:dyDescent="0.35"/>
    <row r="1010" s="66" customFormat="1" x14ac:dyDescent="0.35"/>
    <row r="1011" s="66" customFormat="1" x14ac:dyDescent="0.35"/>
    <row r="1012" s="66" customFormat="1" x14ac:dyDescent="0.35"/>
    <row r="1013" s="66" customFormat="1" x14ac:dyDescent="0.35"/>
    <row r="1014" s="66" customFormat="1" x14ac:dyDescent="0.35"/>
    <row r="1015" s="66" customFormat="1" x14ac:dyDescent="0.35"/>
    <row r="1016" s="66" customFormat="1" x14ac:dyDescent="0.35"/>
    <row r="1017" s="66" customFormat="1" x14ac:dyDescent="0.35"/>
    <row r="1018" s="66" customFormat="1" x14ac:dyDescent="0.35"/>
    <row r="1019" s="66" customFormat="1" x14ac:dyDescent="0.35"/>
    <row r="1020" s="66" customFormat="1" x14ac:dyDescent="0.35"/>
    <row r="1021" s="66" customFormat="1" x14ac:dyDescent="0.35"/>
    <row r="1022" s="66" customFormat="1" x14ac:dyDescent="0.35"/>
    <row r="1023" s="66" customFormat="1" x14ac:dyDescent="0.35"/>
    <row r="1024" s="66" customFormat="1" x14ac:dyDescent="0.35"/>
    <row r="1025" s="66" customFormat="1" x14ac:dyDescent="0.35"/>
    <row r="1026" s="66" customFormat="1" x14ac:dyDescent="0.35"/>
    <row r="1027" s="66" customFormat="1" x14ac:dyDescent="0.35"/>
    <row r="1028" s="66" customFormat="1" x14ac:dyDescent="0.35"/>
    <row r="1029" s="66" customFormat="1" x14ac:dyDescent="0.35"/>
    <row r="1030" s="66" customFormat="1" x14ac:dyDescent="0.35"/>
    <row r="1031" s="66" customFormat="1" x14ac:dyDescent="0.35"/>
    <row r="1032" s="66" customFormat="1" x14ac:dyDescent="0.35"/>
    <row r="1033" s="66" customFormat="1" x14ac:dyDescent="0.35"/>
    <row r="1034" s="66" customFormat="1" x14ac:dyDescent="0.35"/>
    <row r="1035" s="66" customFormat="1" x14ac:dyDescent="0.35"/>
    <row r="1036" s="66" customFormat="1" x14ac:dyDescent="0.35"/>
    <row r="1037" s="66" customFormat="1" x14ac:dyDescent="0.35"/>
    <row r="1038" s="66" customFormat="1" x14ac:dyDescent="0.35"/>
    <row r="1039" s="66" customFormat="1" x14ac:dyDescent="0.35"/>
    <row r="1040" s="66" customFormat="1" x14ac:dyDescent="0.35"/>
    <row r="1041" s="66" customFormat="1" x14ac:dyDescent="0.35"/>
    <row r="1042" s="66" customFormat="1" x14ac:dyDescent="0.35"/>
    <row r="1043" s="66" customFormat="1" x14ac:dyDescent="0.35"/>
    <row r="1044" s="66" customFormat="1" x14ac:dyDescent="0.35"/>
    <row r="1045" s="66" customFormat="1" x14ac:dyDescent="0.35"/>
    <row r="1046" s="66" customFormat="1" x14ac:dyDescent="0.35"/>
    <row r="1047" s="66" customFormat="1" x14ac:dyDescent="0.35"/>
    <row r="1048" s="66" customFormat="1" x14ac:dyDescent="0.35"/>
    <row r="1049" s="66" customFormat="1" x14ac:dyDescent="0.35"/>
    <row r="1050" s="66" customFormat="1" x14ac:dyDescent="0.35"/>
    <row r="1051" s="66" customFormat="1" x14ac:dyDescent="0.35"/>
    <row r="1052" s="66" customFormat="1" x14ac:dyDescent="0.35"/>
    <row r="1053" s="66" customFormat="1" x14ac:dyDescent="0.35"/>
    <row r="1054" s="66" customFormat="1" x14ac:dyDescent="0.35"/>
    <row r="1055" s="66" customFormat="1" x14ac:dyDescent="0.35"/>
    <row r="1056" s="66" customFormat="1" x14ac:dyDescent="0.35"/>
    <row r="1057" s="66" customFormat="1" x14ac:dyDescent="0.35"/>
    <row r="1058" s="66" customFormat="1" x14ac:dyDescent="0.35"/>
    <row r="1059" s="66" customFormat="1" x14ac:dyDescent="0.35"/>
    <row r="1060" s="66" customFormat="1" x14ac:dyDescent="0.35"/>
    <row r="1061" s="66" customFormat="1" x14ac:dyDescent="0.35"/>
    <row r="1062" s="66" customFormat="1" x14ac:dyDescent="0.35"/>
    <row r="1063" s="66" customFormat="1" x14ac:dyDescent="0.35"/>
    <row r="1064" s="66" customFormat="1" x14ac:dyDescent="0.35"/>
    <row r="1065" s="66" customFormat="1" x14ac:dyDescent="0.35"/>
    <row r="1066" s="66" customFormat="1" x14ac:dyDescent="0.35"/>
    <row r="1067" s="66" customFormat="1" x14ac:dyDescent="0.35"/>
    <row r="1068" s="66" customFormat="1" x14ac:dyDescent="0.35"/>
    <row r="1069" s="66" customFormat="1" x14ac:dyDescent="0.35"/>
    <row r="1070" s="66" customFormat="1" x14ac:dyDescent="0.35"/>
    <row r="1071" s="66" customFormat="1" x14ac:dyDescent="0.35"/>
    <row r="1072" s="66" customFormat="1" x14ac:dyDescent="0.35"/>
    <row r="1073" s="66" customFormat="1" x14ac:dyDescent="0.35"/>
    <row r="1074" s="66" customFormat="1" x14ac:dyDescent="0.35"/>
    <row r="1075" s="66" customFormat="1" x14ac:dyDescent="0.35"/>
    <row r="1076" s="66" customFormat="1" x14ac:dyDescent="0.35"/>
    <row r="1077" s="66" customFormat="1" x14ac:dyDescent="0.35"/>
    <row r="1078" s="66" customFormat="1" x14ac:dyDescent="0.35"/>
    <row r="1079" s="66" customFormat="1" x14ac:dyDescent="0.35"/>
    <row r="1080" s="66" customFormat="1" x14ac:dyDescent="0.35"/>
    <row r="1081" s="66" customFormat="1" x14ac:dyDescent="0.35"/>
    <row r="1082" s="66" customFormat="1" x14ac:dyDescent="0.35"/>
    <row r="1083" s="66" customFormat="1" x14ac:dyDescent="0.35"/>
    <row r="1084" s="66" customFormat="1" x14ac:dyDescent="0.35"/>
    <row r="1085" s="66" customFormat="1" x14ac:dyDescent="0.35"/>
    <row r="1086" s="66" customFormat="1" x14ac:dyDescent="0.35"/>
    <row r="1087" s="66" customFormat="1" x14ac:dyDescent="0.35"/>
    <row r="1088" s="66" customFormat="1" x14ac:dyDescent="0.35"/>
    <row r="1089" s="66" customFormat="1" x14ac:dyDescent="0.35"/>
    <row r="1090" s="66" customFormat="1" x14ac:dyDescent="0.35"/>
    <row r="1091" s="66" customFormat="1" x14ac:dyDescent="0.35"/>
    <row r="1092" s="66" customFormat="1" x14ac:dyDescent="0.35"/>
    <row r="1093" s="66" customFormat="1" x14ac:dyDescent="0.35"/>
    <row r="1094" s="66" customFormat="1" x14ac:dyDescent="0.35"/>
    <row r="1095" s="66" customFormat="1" x14ac:dyDescent="0.35"/>
    <row r="1096" s="66" customFormat="1" x14ac:dyDescent="0.35"/>
    <row r="1097" s="66" customFormat="1" x14ac:dyDescent="0.35"/>
    <row r="1098" s="66" customFormat="1" x14ac:dyDescent="0.35"/>
    <row r="1099" s="66" customFormat="1" x14ac:dyDescent="0.35"/>
    <row r="1100" s="66" customFormat="1" x14ac:dyDescent="0.35"/>
    <row r="1101" s="66" customFormat="1" x14ac:dyDescent="0.35"/>
    <row r="1102" s="66" customFormat="1" x14ac:dyDescent="0.35"/>
    <row r="1103" s="66" customFormat="1" x14ac:dyDescent="0.35"/>
    <row r="1104" s="66" customFormat="1" x14ac:dyDescent="0.35"/>
    <row r="1105" s="66" customFormat="1" x14ac:dyDescent="0.35"/>
    <row r="1106" s="66" customFormat="1" x14ac:dyDescent="0.35"/>
    <row r="1107" s="66" customFormat="1" x14ac:dyDescent="0.35"/>
    <row r="1108" s="66" customFormat="1" x14ac:dyDescent="0.35"/>
    <row r="1109" s="66" customFormat="1" x14ac:dyDescent="0.35"/>
    <row r="1110" s="66" customFormat="1" x14ac:dyDescent="0.35"/>
    <row r="1111" s="66" customFormat="1" x14ac:dyDescent="0.35"/>
    <row r="1112" s="66" customFormat="1" x14ac:dyDescent="0.35"/>
    <row r="1113" s="66" customFormat="1" x14ac:dyDescent="0.35"/>
    <row r="1114" s="66" customFormat="1" x14ac:dyDescent="0.35"/>
    <row r="1115" s="66" customFormat="1" x14ac:dyDescent="0.35"/>
    <row r="1116" s="66" customFormat="1" x14ac:dyDescent="0.35"/>
    <row r="1117" s="66" customFormat="1" x14ac:dyDescent="0.35"/>
    <row r="1118" s="66" customFormat="1" x14ac:dyDescent="0.35"/>
    <row r="1119" s="66" customFormat="1" x14ac:dyDescent="0.35"/>
    <row r="1120" s="66" customFormat="1" x14ac:dyDescent="0.35"/>
    <row r="1121" s="66" customFormat="1" x14ac:dyDescent="0.35"/>
    <row r="1122" s="66" customFormat="1" x14ac:dyDescent="0.35"/>
    <row r="1123" s="66" customFormat="1" x14ac:dyDescent="0.35"/>
    <row r="1124" s="66" customFormat="1" x14ac:dyDescent="0.35"/>
    <row r="1125" s="66" customFormat="1" x14ac:dyDescent="0.35"/>
    <row r="1126" s="66" customFormat="1" x14ac:dyDescent="0.35"/>
    <row r="1127" s="66" customFormat="1" x14ac:dyDescent="0.35"/>
    <row r="1128" s="66" customFormat="1" x14ac:dyDescent="0.35"/>
    <row r="1129" s="66" customFormat="1" x14ac:dyDescent="0.35"/>
    <row r="1130" s="66" customFormat="1" x14ac:dyDescent="0.35"/>
    <row r="1131" s="66" customFormat="1" x14ac:dyDescent="0.35"/>
    <row r="1132" s="66" customFormat="1" x14ac:dyDescent="0.35"/>
    <row r="1133" s="66" customFormat="1" x14ac:dyDescent="0.35"/>
    <row r="1134" s="66" customFormat="1" x14ac:dyDescent="0.35"/>
    <row r="1135" s="66" customFormat="1" x14ac:dyDescent="0.35"/>
    <row r="1136" s="66" customFormat="1" x14ac:dyDescent="0.35"/>
    <row r="1137" s="66" customFormat="1" x14ac:dyDescent="0.35"/>
    <row r="1138" s="66" customFormat="1" x14ac:dyDescent="0.35"/>
    <row r="1139" s="66" customFormat="1" x14ac:dyDescent="0.35"/>
    <row r="1140" s="66" customFormat="1" x14ac:dyDescent="0.35"/>
    <row r="1141" s="66" customFormat="1" x14ac:dyDescent="0.35"/>
    <row r="1142" s="66" customFormat="1" x14ac:dyDescent="0.35"/>
    <row r="1143" s="66" customFormat="1" x14ac:dyDescent="0.35"/>
    <row r="1144" s="66" customFormat="1" x14ac:dyDescent="0.35"/>
    <row r="1145" s="66" customFormat="1" x14ac:dyDescent="0.35"/>
    <row r="1146" s="66" customFormat="1" x14ac:dyDescent="0.35"/>
    <row r="1147" s="66" customFormat="1" x14ac:dyDescent="0.35"/>
    <row r="1148" s="66" customFormat="1" x14ac:dyDescent="0.35"/>
    <row r="1149" s="66" customFormat="1" x14ac:dyDescent="0.35"/>
    <row r="1150" s="66" customFormat="1" x14ac:dyDescent="0.35"/>
    <row r="1151" s="66" customFormat="1" x14ac:dyDescent="0.35"/>
    <row r="1152" s="66" customFormat="1" x14ac:dyDescent="0.35"/>
    <row r="1153" s="66" customFormat="1" x14ac:dyDescent="0.35"/>
    <row r="1154" s="66" customFormat="1" x14ac:dyDescent="0.35"/>
    <row r="1155" s="66" customFormat="1" x14ac:dyDescent="0.35"/>
    <row r="1156" s="66" customFormat="1" x14ac:dyDescent="0.35"/>
    <row r="1157" s="66" customFormat="1" x14ac:dyDescent="0.35"/>
    <row r="1158" s="66" customFormat="1" x14ac:dyDescent="0.35"/>
    <row r="1159" s="66" customFormat="1" x14ac:dyDescent="0.35"/>
    <row r="1160" s="66" customFormat="1" x14ac:dyDescent="0.35"/>
    <row r="1161" s="66" customFormat="1" x14ac:dyDescent="0.35"/>
    <row r="1162" s="66" customFormat="1" x14ac:dyDescent="0.35"/>
    <row r="1163" s="66" customFormat="1" x14ac:dyDescent="0.35"/>
    <row r="1164" s="66" customFormat="1" x14ac:dyDescent="0.35"/>
    <row r="1165" s="66" customFormat="1" x14ac:dyDescent="0.35"/>
    <row r="1166" s="66" customFormat="1" x14ac:dyDescent="0.35"/>
    <row r="1167" s="66" customFormat="1" x14ac:dyDescent="0.35"/>
    <row r="1168" s="66" customFormat="1" x14ac:dyDescent="0.35"/>
    <row r="1169" s="66" customFormat="1" x14ac:dyDescent="0.35"/>
    <row r="1170" s="66" customFormat="1" x14ac:dyDescent="0.35"/>
    <row r="1171" s="66" customFormat="1" x14ac:dyDescent="0.35"/>
    <row r="1172" s="66" customFormat="1" x14ac:dyDescent="0.35"/>
    <row r="1173" s="66" customFormat="1" x14ac:dyDescent="0.35"/>
    <row r="1174" s="66" customFormat="1" x14ac:dyDescent="0.35"/>
    <row r="1175" s="66" customFormat="1" x14ac:dyDescent="0.35"/>
    <row r="1176" s="66" customFormat="1" x14ac:dyDescent="0.35"/>
    <row r="1177" s="66" customFormat="1" x14ac:dyDescent="0.35"/>
    <row r="1178" s="66" customFormat="1" x14ac:dyDescent="0.35"/>
    <row r="1179" s="66" customFormat="1" x14ac:dyDescent="0.35"/>
    <row r="1180" s="66" customFormat="1" x14ac:dyDescent="0.35"/>
    <row r="1181" s="66" customFormat="1" x14ac:dyDescent="0.35"/>
    <row r="1182" s="66" customFormat="1" x14ac:dyDescent="0.35"/>
    <row r="1183" s="66" customFormat="1" x14ac:dyDescent="0.35"/>
    <row r="1184" s="66" customFormat="1" x14ac:dyDescent="0.35"/>
    <row r="1185" s="66" customFormat="1" x14ac:dyDescent="0.35"/>
    <row r="1186" s="66" customFormat="1" x14ac:dyDescent="0.35"/>
    <row r="1187" s="66" customFormat="1" x14ac:dyDescent="0.35"/>
    <row r="1188" s="66" customFormat="1" x14ac:dyDescent="0.35"/>
    <row r="1189" s="66" customFormat="1" x14ac:dyDescent="0.35"/>
    <row r="1190" s="66" customFormat="1" x14ac:dyDescent="0.35"/>
    <row r="1191" s="66" customFormat="1" x14ac:dyDescent="0.35"/>
    <row r="1192" s="66" customFormat="1" x14ac:dyDescent="0.35"/>
    <row r="1193" s="66" customFormat="1" x14ac:dyDescent="0.35"/>
    <row r="1194" s="66" customFormat="1" x14ac:dyDescent="0.35"/>
    <row r="1195" s="66" customFormat="1" x14ac:dyDescent="0.35"/>
    <row r="1196" s="66" customFormat="1" x14ac:dyDescent="0.35"/>
    <row r="1197" s="66" customFormat="1" x14ac:dyDescent="0.35"/>
    <row r="1198" s="66" customFormat="1" x14ac:dyDescent="0.35"/>
    <row r="1199" s="66" customFormat="1" x14ac:dyDescent="0.35"/>
    <row r="1200" s="66" customFormat="1" x14ac:dyDescent="0.35"/>
    <row r="1201" s="66" customFormat="1" x14ac:dyDescent="0.35"/>
    <row r="1202" s="66" customFormat="1" x14ac:dyDescent="0.35"/>
    <row r="1203" s="66" customFormat="1" x14ac:dyDescent="0.35"/>
    <row r="1204" s="66" customFormat="1" x14ac:dyDescent="0.35"/>
    <row r="1205" s="66" customFormat="1" x14ac:dyDescent="0.35"/>
    <row r="1206" s="66" customFormat="1" x14ac:dyDescent="0.35"/>
    <row r="1207" s="66" customFormat="1" x14ac:dyDescent="0.35"/>
    <row r="1208" s="66" customFormat="1" x14ac:dyDescent="0.35"/>
    <row r="1209" s="66" customFormat="1" x14ac:dyDescent="0.35"/>
    <row r="1210" s="66" customFormat="1" x14ac:dyDescent="0.35"/>
    <row r="1211" s="66" customFormat="1" x14ac:dyDescent="0.35"/>
    <row r="1212" s="66" customFormat="1" x14ac:dyDescent="0.35"/>
    <row r="1213" s="66" customFormat="1" x14ac:dyDescent="0.35"/>
    <row r="1214" s="66" customFormat="1" x14ac:dyDescent="0.35"/>
    <row r="1215" s="66" customFormat="1" x14ac:dyDescent="0.35"/>
    <row r="1216" s="66" customFormat="1" x14ac:dyDescent="0.35"/>
    <row r="1217" s="66" customFormat="1" x14ac:dyDescent="0.35"/>
    <row r="1218" s="66" customFormat="1" x14ac:dyDescent="0.35"/>
    <row r="1219" s="66" customFormat="1" x14ac:dyDescent="0.35"/>
    <row r="1220" s="66" customFormat="1" x14ac:dyDescent="0.35"/>
    <row r="1221" s="66" customFormat="1" x14ac:dyDescent="0.35"/>
    <row r="1222" s="66" customFormat="1" x14ac:dyDescent="0.35"/>
    <row r="1223" s="66" customFormat="1" x14ac:dyDescent="0.35"/>
    <row r="1224" s="66" customFormat="1" x14ac:dyDescent="0.35"/>
    <row r="1225" s="66" customFormat="1" x14ac:dyDescent="0.35"/>
    <row r="1226" s="66" customFormat="1" x14ac:dyDescent="0.35"/>
    <row r="1227" s="66" customFormat="1" x14ac:dyDescent="0.35"/>
    <row r="1228" s="66" customFormat="1" x14ac:dyDescent="0.35"/>
    <row r="1229" s="66" customFormat="1" x14ac:dyDescent="0.35"/>
    <row r="1230" s="66" customFormat="1" x14ac:dyDescent="0.35"/>
    <row r="1231" s="66" customFormat="1" x14ac:dyDescent="0.35"/>
    <row r="1232" s="66" customFormat="1" x14ac:dyDescent="0.35"/>
    <row r="1233" s="66" customFormat="1" x14ac:dyDescent="0.35"/>
    <row r="1234" s="66" customFormat="1" x14ac:dyDescent="0.35"/>
    <row r="1235" s="66" customFormat="1" x14ac:dyDescent="0.35"/>
    <row r="1236" s="66" customFormat="1" x14ac:dyDescent="0.35"/>
    <row r="1237" s="66" customFormat="1" x14ac:dyDescent="0.35"/>
    <row r="1238" s="66" customFormat="1" x14ac:dyDescent="0.35"/>
    <row r="1239" s="66" customFormat="1" x14ac:dyDescent="0.35"/>
    <row r="1240" s="66" customFormat="1" x14ac:dyDescent="0.35"/>
    <row r="1241" s="66" customFormat="1" x14ac:dyDescent="0.35"/>
    <row r="1242" s="66" customFormat="1" x14ac:dyDescent="0.35"/>
    <row r="1243" s="66" customFormat="1" x14ac:dyDescent="0.35"/>
    <row r="1244" s="66" customFormat="1" x14ac:dyDescent="0.35"/>
    <row r="1245" s="66" customFormat="1" x14ac:dyDescent="0.35"/>
    <row r="1246" s="66" customFormat="1" x14ac:dyDescent="0.35"/>
    <row r="1247" s="66" customFormat="1" x14ac:dyDescent="0.35"/>
    <row r="1248" s="66" customFormat="1" x14ac:dyDescent="0.35"/>
    <row r="1249" s="66" customFormat="1" x14ac:dyDescent="0.35"/>
    <row r="1250" s="66" customFormat="1" x14ac:dyDescent="0.35"/>
    <row r="1251" s="66" customFormat="1" x14ac:dyDescent="0.35"/>
    <row r="1252" s="66" customFormat="1" x14ac:dyDescent="0.35"/>
    <row r="1253" s="66" customFormat="1" x14ac:dyDescent="0.35"/>
    <row r="1254" s="66" customFormat="1" x14ac:dyDescent="0.35"/>
    <row r="1255" s="66" customFormat="1" x14ac:dyDescent="0.35"/>
    <row r="1256" s="66" customFormat="1" x14ac:dyDescent="0.35"/>
    <row r="1257" s="66" customFormat="1" x14ac:dyDescent="0.35"/>
    <row r="1258" s="66" customFormat="1" x14ac:dyDescent="0.35"/>
    <row r="1259" s="66" customFormat="1" x14ac:dyDescent="0.35"/>
    <row r="1260" s="66" customFormat="1" x14ac:dyDescent="0.35"/>
    <row r="1261" s="66" customFormat="1" x14ac:dyDescent="0.35"/>
    <row r="1262" s="66" customFormat="1" x14ac:dyDescent="0.35"/>
    <row r="1263" s="66" customFormat="1" x14ac:dyDescent="0.35"/>
    <row r="1264" s="66" customFormat="1" x14ac:dyDescent="0.35"/>
    <row r="1265" s="66" customFormat="1" x14ac:dyDescent="0.35"/>
    <row r="1266" s="66" customFormat="1" x14ac:dyDescent="0.35"/>
    <row r="1267" s="66" customFormat="1" x14ac:dyDescent="0.35"/>
    <row r="1268" s="66" customFormat="1" x14ac:dyDescent="0.35"/>
    <row r="1269" s="66" customFormat="1" x14ac:dyDescent="0.35"/>
    <row r="1270" s="66" customFormat="1" x14ac:dyDescent="0.35"/>
    <row r="1271" s="66" customFormat="1" x14ac:dyDescent="0.35"/>
    <row r="1272" s="66" customFormat="1" x14ac:dyDescent="0.35"/>
    <row r="1273" s="66" customFormat="1" x14ac:dyDescent="0.35"/>
    <row r="1274" s="66" customFormat="1" x14ac:dyDescent="0.35"/>
    <row r="1275" s="66" customFormat="1" x14ac:dyDescent="0.35"/>
    <row r="1276" s="66" customFormat="1" x14ac:dyDescent="0.35"/>
    <row r="1277" s="66" customFormat="1" x14ac:dyDescent="0.35"/>
    <row r="1278" s="66" customFormat="1" x14ac:dyDescent="0.35"/>
    <row r="1279" s="66" customFormat="1" x14ac:dyDescent="0.35"/>
    <row r="1280" s="66" customFormat="1" x14ac:dyDescent="0.35"/>
    <row r="1281" s="66" customFormat="1" x14ac:dyDescent="0.35"/>
    <row r="1282" s="66" customFormat="1" x14ac:dyDescent="0.35"/>
    <row r="1283" s="66" customFormat="1" x14ac:dyDescent="0.35"/>
    <row r="1284" s="66" customFormat="1" x14ac:dyDescent="0.35"/>
    <row r="1285" s="66" customFormat="1" x14ac:dyDescent="0.35"/>
    <row r="1286" s="66" customFormat="1" x14ac:dyDescent="0.35"/>
    <row r="1287" s="66" customFormat="1" x14ac:dyDescent="0.35"/>
    <row r="1288" s="66" customFormat="1" x14ac:dyDescent="0.35"/>
    <row r="1289" s="66" customFormat="1" x14ac:dyDescent="0.35"/>
    <row r="1290" s="66" customFormat="1" x14ac:dyDescent="0.35"/>
    <row r="1291" s="66" customFormat="1" x14ac:dyDescent="0.35"/>
    <row r="1292" s="66" customFormat="1" x14ac:dyDescent="0.35"/>
    <row r="1293" s="66" customFormat="1" x14ac:dyDescent="0.35"/>
    <row r="1294" s="66" customFormat="1" x14ac:dyDescent="0.35"/>
    <row r="1295" s="66" customFormat="1" x14ac:dyDescent="0.35"/>
    <row r="1296" s="66" customFormat="1" x14ac:dyDescent="0.35"/>
    <row r="1297" s="66" customFormat="1" x14ac:dyDescent="0.35"/>
    <row r="1298" s="66" customFormat="1" x14ac:dyDescent="0.35"/>
    <row r="1299" s="66" customFormat="1" x14ac:dyDescent="0.35"/>
    <row r="1300" s="66" customFormat="1" x14ac:dyDescent="0.35"/>
    <row r="1301" s="66" customFormat="1" x14ac:dyDescent="0.35"/>
    <row r="1302" s="66" customFormat="1" x14ac:dyDescent="0.35"/>
    <row r="1303" s="66" customFormat="1" x14ac:dyDescent="0.35"/>
    <row r="1304" s="66" customFormat="1" x14ac:dyDescent="0.35"/>
    <row r="1305" s="66" customFormat="1" x14ac:dyDescent="0.35"/>
    <row r="1306" s="66" customFormat="1" x14ac:dyDescent="0.35"/>
    <row r="1307" s="66" customFormat="1" x14ac:dyDescent="0.35"/>
    <row r="1308" s="66" customFormat="1" x14ac:dyDescent="0.35"/>
    <row r="1309" s="66" customFormat="1" x14ac:dyDescent="0.35"/>
    <row r="1310" s="66" customFormat="1" x14ac:dyDescent="0.35"/>
    <row r="1311" s="66" customFormat="1" x14ac:dyDescent="0.35"/>
    <row r="1312" s="66" customFormat="1" x14ac:dyDescent="0.35"/>
    <row r="1313" s="66" customFormat="1" x14ac:dyDescent="0.35"/>
    <row r="1314" s="66" customFormat="1" x14ac:dyDescent="0.35"/>
    <row r="1315" s="66" customFormat="1" x14ac:dyDescent="0.35"/>
    <row r="1316" s="66" customFormat="1" x14ac:dyDescent="0.35"/>
    <row r="1317" s="66" customFormat="1" x14ac:dyDescent="0.35"/>
    <row r="1318" s="66" customFormat="1" x14ac:dyDescent="0.35"/>
    <row r="1319" s="66" customFormat="1" x14ac:dyDescent="0.35"/>
    <row r="1320" s="66" customFormat="1" x14ac:dyDescent="0.35"/>
    <row r="1321" s="66" customFormat="1" x14ac:dyDescent="0.35"/>
    <row r="1322" s="66" customFormat="1" x14ac:dyDescent="0.35"/>
    <row r="1323" s="66" customFormat="1" x14ac:dyDescent="0.35"/>
    <row r="1324" s="66" customFormat="1" x14ac:dyDescent="0.35"/>
    <row r="1325" s="66" customFormat="1" x14ac:dyDescent="0.35"/>
    <row r="1326" s="66" customFormat="1" x14ac:dyDescent="0.35"/>
    <row r="1327" s="66" customFormat="1" x14ac:dyDescent="0.35"/>
    <row r="1328" s="66" customFormat="1" x14ac:dyDescent="0.35"/>
    <row r="1329" s="66" customFormat="1" x14ac:dyDescent="0.35"/>
    <row r="1330" s="66" customFormat="1" x14ac:dyDescent="0.35"/>
    <row r="1331" s="66" customFormat="1" x14ac:dyDescent="0.35"/>
    <row r="1332" s="66" customFormat="1" x14ac:dyDescent="0.35"/>
    <row r="1333" s="66" customFormat="1" x14ac:dyDescent="0.35"/>
    <row r="1334" s="66" customFormat="1" x14ac:dyDescent="0.35"/>
    <row r="1335" s="66" customFormat="1" x14ac:dyDescent="0.35"/>
    <row r="1336" s="66" customFormat="1" x14ac:dyDescent="0.35"/>
    <row r="1337" s="66" customFormat="1" x14ac:dyDescent="0.35"/>
    <row r="1338" s="66" customFormat="1" x14ac:dyDescent="0.35"/>
    <row r="1339" s="66" customFormat="1" x14ac:dyDescent="0.35"/>
    <row r="1340" s="66" customFormat="1" x14ac:dyDescent="0.35"/>
    <row r="1341" s="66" customFormat="1" x14ac:dyDescent="0.35"/>
    <row r="1342" s="66" customFormat="1" x14ac:dyDescent="0.35"/>
    <row r="1343" s="66" customFormat="1" x14ac:dyDescent="0.35"/>
    <row r="1344" s="66" customFormat="1" x14ac:dyDescent="0.35"/>
    <row r="1345" s="66" customFormat="1" x14ac:dyDescent="0.35"/>
    <row r="1346" s="66" customFormat="1" x14ac:dyDescent="0.35"/>
    <row r="1347" s="66" customFormat="1" x14ac:dyDescent="0.35"/>
    <row r="1348" s="66" customFormat="1" x14ac:dyDescent="0.35"/>
    <row r="1349" s="66" customFormat="1" x14ac:dyDescent="0.35"/>
    <row r="1350" s="66" customFormat="1" x14ac:dyDescent="0.35"/>
    <row r="1351" s="66" customFormat="1" x14ac:dyDescent="0.35"/>
    <row r="1352" s="66" customFormat="1" x14ac:dyDescent="0.35"/>
    <row r="1353" s="66" customFormat="1" x14ac:dyDescent="0.35"/>
    <row r="1354" s="66" customFormat="1" x14ac:dyDescent="0.35"/>
    <row r="1355" s="66" customFormat="1" x14ac:dyDescent="0.35"/>
    <row r="1356" s="66" customFormat="1" x14ac:dyDescent="0.35"/>
    <row r="1357" s="66" customFormat="1" x14ac:dyDescent="0.35"/>
    <row r="1358" s="66" customFormat="1" x14ac:dyDescent="0.35"/>
    <row r="1359" s="66" customFormat="1" x14ac:dyDescent="0.35"/>
    <row r="1360" s="66" customFormat="1" x14ac:dyDescent="0.35"/>
    <row r="1361" s="66" customFormat="1" x14ac:dyDescent="0.35"/>
    <row r="1362" s="66" customFormat="1" x14ac:dyDescent="0.35"/>
    <row r="1363" s="66" customFormat="1" x14ac:dyDescent="0.35"/>
    <row r="1364" s="66" customFormat="1" x14ac:dyDescent="0.35"/>
    <row r="1365" s="66" customFormat="1" x14ac:dyDescent="0.35"/>
    <row r="1366" s="66" customFormat="1" x14ac:dyDescent="0.35"/>
    <row r="1367" s="66" customFormat="1" x14ac:dyDescent="0.35"/>
    <row r="1368" s="66" customFormat="1" x14ac:dyDescent="0.35"/>
    <row r="1369" s="66" customFormat="1" x14ac:dyDescent="0.35"/>
    <row r="1370" s="66" customFormat="1" x14ac:dyDescent="0.35"/>
    <row r="1371" s="66" customFormat="1" x14ac:dyDescent="0.35"/>
    <row r="1372" s="66" customFormat="1" x14ac:dyDescent="0.35"/>
    <row r="1373" s="66" customFormat="1" x14ac:dyDescent="0.35"/>
    <row r="1374" s="66" customFormat="1" x14ac:dyDescent="0.35"/>
    <row r="1375" s="66" customFormat="1" x14ac:dyDescent="0.35"/>
    <row r="1376" s="66" customFormat="1" x14ac:dyDescent="0.35"/>
    <row r="1377" s="66" customFormat="1" x14ac:dyDescent="0.35"/>
    <row r="1378" s="66" customFormat="1" x14ac:dyDescent="0.35"/>
    <row r="1379" s="66" customFormat="1" x14ac:dyDescent="0.35"/>
    <row r="1380" s="66" customFormat="1" x14ac:dyDescent="0.35"/>
    <row r="1381" s="66" customFormat="1" x14ac:dyDescent="0.35"/>
    <row r="1382" s="66" customFormat="1" x14ac:dyDescent="0.35"/>
    <row r="1383" s="66" customFormat="1" x14ac:dyDescent="0.35"/>
    <row r="1384" s="66" customFormat="1" x14ac:dyDescent="0.35"/>
    <row r="1385" s="66" customFormat="1" x14ac:dyDescent="0.35"/>
    <row r="1386" s="66" customFormat="1" x14ac:dyDescent="0.35"/>
    <row r="1387" s="66" customFormat="1" x14ac:dyDescent="0.35"/>
    <row r="1388" s="66" customFormat="1" x14ac:dyDescent="0.35"/>
    <row r="1389" s="66" customFormat="1" x14ac:dyDescent="0.35"/>
    <row r="1390" s="66" customFormat="1" x14ac:dyDescent="0.35"/>
    <row r="1391" s="66" customFormat="1" x14ac:dyDescent="0.35"/>
    <row r="1392" s="66" customFormat="1" x14ac:dyDescent="0.35"/>
    <row r="1393" s="66" customFormat="1" x14ac:dyDescent="0.35"/>
    <row r="1394" s="66" customFormat="1" x14ac:dyDescent="0.35"/>
    <row r="1395" s="66" customFormat="1" x14ac:dyDescent="0.35"/>
    <row r="1396" s="66" customFormat="1" x14ac:dyDescent="0.35"/>
    <row r="1397" s="66" customFormat="1" x14ac:dyDescent="0.35"/>
    <row r="1398" s="66" customFormat="1" x14ac:dyDescent="0.35"/>
    <row r="1399" s="66" customFormat="1" x14ac:dyDescent="0.35"/>
    <row r="1400" s="66" customFormat="1" x14ac:dyDescent="0.35"/>
    <row r="1401" s="66" customFormat="1" x14ac:dyDescent="0.35"/>
    <row r="1402" s="66" customFormat="1" x14ac:dyDescent="0.35"/>
    <row r="1403" s="66" customFormat="1" x14ac:dyDescent="0.35"/>
    <row r="1404" s="66" customFormat="1" x14ac:dyDescent="0.35"/>
    <row r="1405" s="66" customFormat="1" x14ac:dyDescent="0.35"/>
    <row r="1406" s="66" customFormat="1" x14ac:dyDescent="0.35"/>
    <row r="1407" s="66" customFormat="1" x14ac:dyDescent="0.35"/>
    <row r="1408" s="66" customFormat="1" x14ac:dyDescent="0.35"/>
    <row r="1409" s="66" customFormat="1" x14ac:dyDescent="0.35"/>
    <row r="1410" s="66" customFormat="1" x14ac:dyDescent="0.35"/>
    <row r="1411" s="66" customFormat="1" x14ac:dyDescent="0.35"/>
    <row r="1412" s="66" customFormat="1" x14ac:dyDescent="0.35"/>
    <row r="1413" s="66" customFormat="1" x14ac:dyDescent="0.35"/>
    <row r="1414" s="66" customFormat="1" x14ac:dyDescent="0.35"/>
    <row r="1415" s="66" customFormat="1" x14ac:dyDescent="0.35"/>
    <row r="1416" s="66" customFormat="1" x14ac:dyDescent="0.35"/>
    <row r="1417" s="66" customFormat="1" x14ac:dyDescent="0.35"/>
    <row r="1418" s="66" customFormat="1" x14ac:dyDescent="0.35"/>
    <row r="1419" s="66" customFormat="1" x14ac:dyDescent="0.35"/>
    <row r="1420" s="66" customFormat="1" x14ac:dyDescent="0.35"/>
    <row r="1421" s="66" customFormat="1" x14ac:dyDescent="0.35"/>
    <row r="1422" s="66" customFormat="1" x14ac:dyDescent="0.35"/>
    <row r="1423" s="66" customFormat="1" x14ac:dyDescent="0.35"/>
    <row r="1424" s="66" customFormat="1" x14ac:dyDescent="0.35"/>
    <row r="1425" s="66" customFormat="1" x14ac:dyDescent="0.35"/>
    <row r="1426" s="66" customFormat="1" x14ac:dyDescent="0.35"/>
    <row r="1427" s="66" customFormat="1" x14ac:dyDescent="0.35"/>
    <row r="1428" s="66" customFormat="1" x14ac:dyDescent="0.35"/>
    <row r="1429" s="66" customFormat="1" x14ac:dyDescent="0.35"/>
    <row r="1430" s="66" customFormat="1" x14ac:dyDescent="0.35"/>
    <row r="1431" s="66" customFormat="1" x14ac:dyDescent="0.35"/>
    <row r="1432" s="66" customFormat="1" x14ac:dyDescent="0.35"/>
    <row r="1433" s="66" customFormat="1" x14ac:dyDescent="0.35"/>
    <row r="1434" s="66" customFormat="1" x14ac:dyDescent="0.35"/>
    <row r="1435" s="66" customFormat="1" x14ac:dyDescent="0.35"/>
    <row r="1436" s="66" customFormat="1" x14ac:dyDescent="0.35"/>
    <row r="1437" s="66" customFormat="1" x14ac:dyDescent="0.35"/>
    <row r="1438" s="66" customFormat="1" x14ac:dyDescent="0.35"/>
    <row r="1439" s="66" customFormat="1" x14ac:dyDescent="0.35"/>
    <row r="1440" s="66" customFormat="1" x14ac:dyDescent="0.35"/>
    <row r="1441" s="66" customFormat="1" x14ac:dyDescent="0.35"/>
    <row r="1442" s="66" customFormat="1" x14ac:dyDescent="0.35"/>
    <row r="1443" s="66" customFormat="1" x14ac:dyDescent="0.35"/>
    <row r="1444" s="66" customFormat="1" x14ac:dyDescent="0.35"/>
    <row r="1445" s="66" customFormat="1" x14ac:dyDescent="0.35"/>
    <row r="1446" s="66" customFormat="1" x14ac:dyDescent="0.35"/>
    <row r="1447" s="66" customFormat="1" x14ac:dyDescent="0.35"/>
    <row r="1448" s="66" customFormat="1" x14ac:dyDescent="0.35"/>
    <row r="1449" s="66" customFormat="1" x14ac:dyDescent="0.35"/>
    <row r="1450" s="66" customFormat="1" x14ac:dyDescent="0.35"/>
    <row r="1451" s="66" customFormat="1" x14ac:dyDescent="0.35"/>
    <row r="1452" s="66" customFormat="1" x14ac:dyDescent="0.35"/>
    <row r="1453" s="66" customFormat="1" x14ac:dyDescent="0.35"/>
    <row r="1454" s="66" customFormat="1" x14ac:dyDescent="0.35"/>
    <row r="1455" s="66" customFormat="1" x14ac:dyDescent="0.35"/>
    <row r="1456" s="66" customFormat="1" x14ac:dyDescent="0.35"/>
    <row r="1457" s="66" customFormat="1" x14ac:dyDescent="0.35"/>
    <row r="1458" s="66" customFormat="1" x14ac:dyDescent="0.35"/>
    <row r="1459" s="66" customFormat="1" x14ac:dyDescent="0.35"/>
    <row r="1460" s="66" customFormat="1" x14ac:dyDescent="0.35"/>
    <row r="1461" s="66" customFormat="1" x14ac:dyDescent="0.35"/>
    <row r="1462" s="66" customFormat="1" x14ac:dyDescent="0.35"/>
    <row r="1463" s="66" customFormat="1" x14ac:dyDescent="0.35"/>
    <row r="1464" s="66" customFormat="1" x14ac:dyDescent="0.35"/>
    <row r="1465" s="66" customFormat="1" x14ac:dyDescent="0.35"/>
    <row r="1466" s="66" customFormat="1" x14ac:dyDescent="0.35"/>
    <row r="1467" s="66" customFormat="1" x14ac:dyDescent="0.35"/>
    <row r="1468" s="66" customFormat="1" x14ac:dyDescent="0.35"/>
    <row r="1469" s="66" customFormat="1" x14ac:dyDescent="0.35"/>
    <row r="1470" s="66" customFormat="1" x14ac:dyDescent="0.35"/>
    <row r="1471" s="66" customFormat="1" x14ac:dyDescent="0.35"/>
    <row r="1472" s="66" customFormat="1" x14ac:dyDescent="0.35"/>
    <row r="1473" s="66" customFormat="1" x14ac:dyDescent="0.35"/>
    <row r="1474" s="66" customFormat="1" x14ac:dyDescent="0.35"/>
    <row r="1475" s="66" customFormat="1" x14ac:dyDescent="0.35"/>
    <row r="1476" s="66" customFormat="1" x14ac:dyDescent="0.35"/>
    <row r="1477" s="66" customFormat="1" x14ac:dyDescent="0.35"/>
    <row r="1478" s="66" customFormat="1" x14ac:dyDescent="0.35"/>
    <row r="1479" s="66" customFormat="1" x14ac:dyDescent="0.35"/>
    <row r="1480" s="66" customFormat="1" x14ac:dyDescent="0.35"/>
    <row r="1481" s="66" customFormat="1" x14ac:dyDescent="0.35"/>
    <row r="1482" s="66" customFormat="1" x14ac:dyDescent="0.35"/>
    <row r="1483" s="66" customFormat="1" x14ac:dyDescent="0.35"/>
    <row r="1484" s="66" customFormat="1" x14ac:dyDescent="0.35"/>
    <row r="1485" s="66" customFormat="1" x14ac:dyDescent="0.35"/>
    <row r="1486" s="66" customFormat="1" x14ac:dyDescent="0.35"/>
    <row r="1487" s="66" customFormat="1" x14ac:dyDescent="0.35"/>
    <row r="1488" s="66" customFormat="1" x14ac:dyDescent="0.35"/>
    <row r="1489" s="66" customFormat="1" x14ac:dyDescent="0.35"/>
    <row r="1490" s="66" customFormat="1" x14ac:dyDescent="0.35"/>
    <row r="1491" s="66" customFormat="1" x14ac:dyDescent="0.35"/>
    <row r="1492" s="66" customFormat="1" x14ac:dyDescent="0.35"/>
    <row r="1493" s="66" customFormat="1" x14ac:dyDescent="0.35"/>
    <row r="1494" s="66" customFormat="1" x14ac:dyDescent="0.35"/>
    <row r="1495" s="66" customFormat="1" x14ac:dyDescent="0.35"/>
    <row r="1496" s="66" customFormat="1" x14ac:dyDescent="0.35"/>
    <row r="1497" s="66" customFormat="1" x14ac:dyDescent="0.35"/>
    <row r="1498" s="66" customFormat="1" x14ac:dyDescent="0.35"/>
    <row r="1499" s="66" customFormat="1" x14ac:dyDescent="0.35"/>
    <row r="1500" s="66" customFormat="1" x14ac:dyDescent="0.35"/>
    <row r="1501" s="66" customFormat="1" x14ac:dyDescent="0.35"/>
    <row r="1502" s="66" customFormat="1" x14ac:dyDescent="0.35"/>
    <row r="1503" s="66" customFormat="1" x14ac:dyDescent="0.35"/>
    <row r="1504" s="66" customFormat="1" x14ac:dyDescent="0.35"/>
    <row r="1505" s="66" customFormat="1" x14ac:dyDescent="0.35"/>
    <row r="1506" s="66" customFormat="1" x14ac:dyDescent="0.35"/>
    <row r="1507" s="66" customFormat="1" x14ac:dyDescent="0.35"/>
    <row r="1508" s="66" customFormat="1" x14ac:dyDescent="0.35"/>
    <row r="1509" s="66" customFormat="1" x14ac:dyDescent="0.35"/>
    <row r="1510" s="66" customFormat="1" x14ac:dyDescent="0.35"/>
    <row r="1511" s="66" customFormat="1" x14ac:dyDescent="0.35"/>
    <row r="1512" s="66" customFormat="1" x14ac:dyDescent="0.35"/>
    <row r="1513" s="66" customFormat="1" x14ac:dyDescent="0.35"/>
    <row r="1514" s="66" customFormat="1" x14ac:dyDescent="0.35"/>
    <row r="1515" s="66" customFormat="1" x14ac:dyDescent="0.35"/>
    <row r="1516" s="66" customFormat="1" x14ac:dyDescent="0.35"/>
    <row r="1517" s="66" customFormat="1" x14ac:dyDescent="0.35"/>
    <row r="1518" s="66" customFormat="1" x14ac:dyDescent="0.35"/>
    <row r="1519" s="66" customFormat="1" x14ac:dyDescent="0.35"/>
    <row r="1520" s="66" customFormat="1" x14ac:dyDescent="0.35"/>
    <row r="1521" s="66" customFormat="1" x14ac:dyDescent="0.35"/>
    <row r="1522" s="66" customFormat="1" x14ac:dyDescent="0.35"/>
    <row r="1523" s="66" customFormat="1" x14ac:dyDescent="0.35"/>
    <row r="1524" s="66" customFormat="1" x14ac:dyDescent="0.35"/>
    <row r="1525" s="66" customFormat="1" x14ac:dyDescent="0.35"/>
    <row r="1526" s="66" customFormat="1" x14ac:dyDescent="0.35"/>
    <row r="1527" s="66" customFormat="1" x14ac:dyDescent="0.35"/>
    <row r="1528" s="66" customFormat="1" x14ac:dyDescent="0.35"/>
    <row r="1529" s="66" customFormat="1" x14ac:dyDescent="0.35"/>
    <row r="1530" s="66" customFormat="1" x14ac:dyDescent="0.35"/>
    <row r="1531" s="66" customFormat="1" x14ac:dyDescent="0.35"/>
    <row r="1532" s="66" customFormat="1" x14ac:dyDescent="0.35"/>
    <row r="1533" s="66" customFormat="1" x14ac:dyDescent="0.35"/>
    <row r="1534" s="66" customFormat="1" x14ac:dyDescent="0.35"/>
    <row r="1535" s="66" customFormat="1" x14ac:dyDescent="0.35"/>
    <row r="1536" s="66" customFormat="1" x14ac:dyDescent="0.35"/>
    <row r="1537" s="66" customFormat="1" x14ac:dyDescent="0.35"/>
    <row r="1538" s="66" customFormat="1" x14ac:dyDescent="0.35"/>
    <row r="1539" s="66" customFormat="1" x14ac:dyDescent="0.35"/>
    <row r="1540" s="66" customFormat="1" x14ac:dyDescent="0.35"/>
    <row r="1541" s="66" customFormat="1" x14ac:dyDescent="0.35"/>
    <row r="1542" s="66" customFormat="1" x14ac:dyDescent="0.35"/>
    <row r="1543" s="66" customFormat="1" x14ac:dyDescent="0.35"/>
    <row r="1544" s="66" customFormat="1" x14ac:dyDescent="0.35"/>
    <row r="1545" s="66" customFormat="1" x14ac:dyDescent="0.35"/>
    <row r="1546" s="66" customFormat="1" x14ac:dyDescent="0.35"/>
    <row r="1547" s="66" customFormat="1" x14ac:dyDescent="0.35"/>
    <row r="1548" s="66" customFormat="1" x14ac:dyDescent="0.35"/>
    <row r="1549" s="66" customFormat="1" x14ac:dyDescent="0.35"/>
    <row r="1550" s="66" customFormat="1" x14ac:dyDescent="0.35"/>
    <row r="1551" s="66" customFormat="1" x14ac:dyDescent="0.35"/>
    <row r="1552" s="66" customFormat="1" x14ac:dyDescent="0.35"/>
    <row r="1553" s="66" customFormat="1" x14ac:dyDescent="0.35"/>
    <row r="1554" s="66" customFormat="1" x14ac:dyDescent="0.35"/>
    <row r="1555" s="66" customFormat="1" x14ac:dyDescent="0.35"/>
    <row r="1556" s="66" customFormat="1" x14ac:dyDescent="0.35"/>
    <row r="1557" s="66" customFormat="1" x14ac:dyDescent="0.35"/>
    <row r="1558" s="66" customFormat="1" x14ac:dyDescent="0.35"/>
    <row r="1559" s="66" customFormat="1" x14ac:dyDescent="0.35"/>
    <row r="1560" s="66" customFormat="1" x14ac:dyDescent="0.35"/>
    <row r="1561" s="66" customFormat="1" x14ac:dyDescent="0.35"/>
    <row r="1562" s="66" customFormat="1" x14ac:dyDescent="0.35"/>
    <row r="1563" s="66" customFormat="1" x14ac:dyDescent="0.35"/>
    <row r="1564" s="66" customFormat="1" x14ac:dyDescent="0.35"/>
    <row r="1565" s="66" customFormat="1" x14ac:dyDescent="0.35"/>
    <row r="1566" s="66" customFormat="1" x14ac:dyDescent="0.35"/>
    <row r="1567" s="66" customFormat="1" x14ac:dyDescent="0.35"/>
    <row r="1568" s="66" customFormat="1" x14ac:dyDescent="0.35"/>
    <row r="1569" s="66" customFormat="1" x14ac:dyDescent="0.35"/>
    <row r="1570" s="66" customFormat="1" x14ac:dyDescent="0.35"/>
    <row r="1571" s="66" customFormat="1" x14ac:dyDescent="0.35"/>
    <row r="1572" s="66" customFormat="1" x14ac:dyDescent="0.35"/>
    <row r="1573" s="66" customFormat="1" x14ac:dyDescent="0.35"/>
    <row r="1574" s="66" customFormat="1" x14ac:dyDescent="0.35"/>
    <row r="1575" s="66" customFormat="1" x14ac:dyDescent="0.35"/>
    <row r="1576" s="66" customFormat="1" x14ac:dyDescent="0.35"/>
    <row r="1577" s="66" customFormat="1" x14ac:dyDescent="0.35"/>
    <row r="1578" s="66" customFormat="1" x14ac:dyDescent="0.35"/>
    <row r="1579" s="66" customFormat="1" x14ac:dyDescent="0.35"/>
    <row r="1580" s="66" customFormat="1" x14ac:dyDescent="0.35"/>
    <row r="1581" s="66" customFormat="1" x14ac:dyDescent="0.35"/>
    <row r="1582" s="66" customFormat="1" x14ac:dyDescent="0.35"/>
    <row r="1583" s="66" customFormat="1" x14ac:dyDescent="0.35"/>
    <row r="1584" s="66" customFormat="1" x14ac:dyDescent="0.35"/>
    <row r="1585" s="66" customFormat="1" x14ac:dyDescent="0.35"/>
    <row r="1586" s="66" customFormat="1" x14ac:dyDescent="0.35"/>
    <row r="1587" s="66" customFormat="1" x14ac:dyDescent="0.35"/>
    <row r="1588" s="66" customFormat="1" x14ac:dyDescent="0.35"/>
    <row r="1589" s="66" customFormat="1" x14ac:dyDescent="0.35"/>
    <row r="1590" s="66" customFormat="1" x14ac:dyDescent="0.35"/>
    <row r="1591" s="66" customFormat="1" x14ac:dyDescent="0.35"/>
    <row r="1592" s="66" customFormat="1" x14ac:dyDescent="0.35"/>
    <row r="1593" s="66" customFormat="1" x14ac:dyDescent="0.35"/>
    <row r="1594" s="66" customFormat="1" x14ac:dyDescent="0.35"/>
    <row r="1595" s="66" customFormat="1" x14ac:dyDescent="0.35"/>
    <row r="1596" s="66" customFormat="1" x14ac:dyDescent="0.35"/>
    <row r="1597" s="66" customFormat="1" x14ac:dyDescent="0.35"/>
    <row r="1598" s="66" customFormat="1" x14ac:dyDescent="0.35"/>
    <row r="1599" s="66" customFormat="1" x14ac:dyDescent="0.35"/>
    <row r="1600" s="66" customFormat="1" x14ac:dyDescent="0.35"/>
    <row r="1601" s="66" customFormat="1" x14ac:dyDescent="0.35"/>
    <row r="1602" s="66" customFormat="1" x14ac:dyDescent="0.35"/>
    <row r="1603" s="66" customFormat="1" x14ac:dyDescent="0.35"/>
    <row r="1604" s="66" customFormat="1" x14ac:dyDescent="0.35"/>
    <row r="1605" s="66" customFormat="1" x14ac:dyDescent="0.35"/>
    <row r="1606" s="66" customFormat="1" x14ac:dyDescent="0.35"/>
    <row r="1607" s="66" customFormat="1" x14ac:dyDescent="0.35"/>
    <row r="1608" s="66" customFormat="1" x14ac:dyDescent="0.35"/>
    <row r="1609" s="66" customFormat="1" x14ac:dyDescent="0.35"/>
    <row r="1610" s="66" customFormat="1" x14ac:dyDescent="0.35"/>
    <row r="1611" s="66" customFormat="1" x14ac:dyDescent="0.35"/>
    <row r="1612" s="66" customFormat="1" x14ac:dyDescent="0.35"/>
    <row r="1613" s="66" customFormat="1" x14ac:dyDescent="0.35"/>
    <row r="1614" s="66" customFormat="1" x14ac:dyDescent="0.35"/>
    <row r="1615" s="66" customFormat="1" x14ac:dyDescent="0.35"/>
    <row r="1616" s="66" customFormat="1" x14ac:dyDescent="0.35"/>
    <row r="1617" s="66" customFormat="1" x14ac:dyDescent="0.35"/>
    <row r="1618" s="66" customFormat="1" x14ac:dyDescent="0.35"/>
    <row r="1619" s="66" customFormat="1" x14ac:dyDescent="0.35"/>
    <row r="1620" s="66" customFormat="1" x14ac:dyDescent="0.35"/>
    <row r="1621" s="66" customFormat="1" x14ac:dyDescent="0.35"/>
    <row r="1622" s="66" customFormat="1" x14ac:dyDescent="0.35"/>
    <row r="1623" s="66" customFormat="1" x14ac:dyDescent="0.35"/>
    <row r="1624" s="66" customFormat="1" x14ac:dyDescent="0.35"/>
    <row r="1625" s="66" customFormat="1" x14ac:dyDescent="0.35"/>
    <row r="1626" s="66" customFormat="1" x14ac:dyDescent="0.35"/>
    <row r="1627" s="66" customFormat="1" x14ac:dyDescent="0.35"/>
    <row r="1628" s="66" customFormat="1" x14ac:dyDescent="0.35"/>
    <row r="1629" s="66" customFormat="1" x14ac:dyDescent="0.35"/>
    <row r="1630" s="66" customFormat="1" x14ac:dyDescent="0.35"/>
    <row r="1631" s="66" customFormat="1" x14ac:dyDescent="0.35"/>
    <row r="1632" s="66" customFormat="1" x14ac:dyDescent="0.35"/>
    <row r="1633" s="66" customFormat="1" x14ac:dyDescent="0.35"/>
    <row r="1634" s="66" customFormat="1" x14ac:dyDescent="0.35"/>
    <row r="1635" s="66" customFormat="1" x14ac:dyDescent="0.35"/>
    <row r="1636" s="66" customFormat="1" x14ac:dyDescent="0.35"/>
    <row r="1637" s="66" customFormat="1" x14ac:dyDescent="0.35"/>
    <row r="1638" s="66" customFormat="1" x14ac:dyDescent="0.35"/>
    <row r="1639" s="66" customFormat="1" x14ac:dyDescent="0.35"/>
    <row r="1640" s="66" customFormat="1" x14ac:dyDescent="0.35"/>
    <row r="1641" s="66" customFormat="1" x14ac:dyDescent="0.35"/>
    <row r="1642" s="66" customFormat="1" x14ac:dyDescent="0.35"/>
    <row r="1643" s="66" customFormat="1" x14ac:dyDescent="0.35"/>
    <row r="1644" s="66" customFormat="1" x14ac:dyDescent="0.35"/>
    <row r="1645" s="66" customFormat="1" x14ac:dyDescent="0.35"/>
    <row r="1646" s="66" customFormat="1" x14ac:dyDescent="0.35"/>
    <row r="1647" s="66" customFormat="1" x14ac:dyDescent="0.35"/>
    <row r="1648" s="66" customFormat="1" x14ac:dyDescent="0.35"/>
    <row r="1649" s="66" customFormat="1" x14ac:dyDescent="0.35"/>
    <row r="1650" s="66" customFormat="1" x14ac:dyDescent="0.35"/>
    <row r="1651" s="66" customFormat="1" x14ac:dyDescent="0.35"/>
    <row r="1652" s="66" customFormat="1" x14ac:dyDescent="0.35"/>
    <row r="1653" s="66" customFormat="1" x14ac:dyDescent="0.35"/>
    <row r="1654" s="66" customFormat="1" x14ac:dyDescent="0.35"/>
    <row r="1655" s="66" customFormat="1" x14ac:dyDescent="0.35"/>
    <row r="1656" s="66" customFormat="1" x14ac:dyDescent="0.35"/>
    <row r="1657" s="66" customFormat="1" x14ac:dyDescent="0.35"/>
    <row r="1658" s="66" customFormat="1" x14ac:dyDescent="0.35"/>
    <row r="1659" s="66" customFormat="1" x14ac:dyDescent="0.35"/>
    <row r="1660" s="66" customFormat="1" x14ac:dyDescent="0.35"/>
    <row r="1661" s="66" customFormat="1" x14ac:dyDescent="0.35"/>
    <row r="1662" s="66" customFormat="1" x14ac:dyDescent="0.35"/>
    <row r="1663" s="66" customFormat="1" x14ac:dyDescent="0.35"/>
    <row r="1664" s="66" customFormat="1" x14ac:dyDescent="0.35"/>
    <row r="1665" s="66" customFormat="1" x14ac:dyDescent="0.35"/>
    <row r="1666" s="66" customFormat="1" x14ac:dyDescent="0.35"/>
    <row r="1667" s="66" customFormat="1" x14ac:dyDescent="0.35"/>
    <row r="1668" s="66" customFormat="1" x14ac:dyDescent="0.35"/>
    <row r="1669" s="66" customFormat="1" x14ac:dyDescent="0.35"/>
    <row r="1670" s="66" customFormat="1" x14ac:dyDescent="0.35"/>
    <row r="1671" s="66" customFormat="1" x14ac:dyDescent="0.35"/>
    <row r="1672" s="66" customFormat="1" x14ac:dyDescent="0.35"/>
    <row r="1673" s="66" customFormat="1" x14ac:dyDescent="0.35"/>
    <row r="1674" s="66" customFormat="1" x14ac:dyDescent="0.35"/>
    <row r="1675" s="66" customFormat="1" x14ac:dyDescent="0.35"/>
    <row r="1676" s="66" customFormat="1" x14ac:dyDescent="0.35"/>
    <row r="1677" s="66" customFormat="1" x14ac:dyDescent="0.35"/>
    <row r="1678" s="66" customFormat="1" x14ac:dyDescent="0.35"/>
    <row r="1679" s="66" customFormat="1" x14ac:dyDescent="0.35"/>
    <row r="1680" s="66" customFormat="1" x14ac:dyDescent="0.35"/>
    <row r="1681" s="66" customFormat="1" x14ac:dyDescent="0.35"/>
    <row r="1682" s="66" customFormat="1" x14ac:dyDescent="0.35"/>
    <row r="1683" s="66" customFormat="1" x14ac:dyDescent="0.35"/>
    <row r="1684" s="66" customFormat="1" x14ac:dyDescent="0.35"/>
    <row r="1685" s="66" customFormat="1" x14ac:dyDescent="0.35"/>
    <row r="1686" s="66" customFormat="1" x14ac:dyDescent="0.35"/>
    <row r="1687" s="66" customFormat="1" x14ac:dyDescent="0.35"/>
    <row r="1688" s="66" customFormat="1" x14ac:dyDescent="0.35"/>
    <row r="1689" s="66" customFormat="1" x14ac:dyDescent="0.35"/>
    <row r="1690" s="66" customFormat="1" x14ac:dyDescent="0.35"/>
    <row r="1691" s="66" customFormat="1" x14ac:dyDescent="0.35"/>
    <row r="1692" s="66" customFormat="1" x14ac:dyDescent="0.35"/>
    <row r="1693" s="66" customFormat="1" x14ac:dyDescent="0.35"/>
    <row r="1694" s="66" customFormat="1" x14ac:dyDescent="0.35"/>
    <row r="1695" s="66" customFormat="1" x14ac:dyDescent="0.35"/>
    <row r="1696" s="66" customFormat="1" x14ac:dyDescent="0.35"/>
    <row r="1697" s="66" customFormat="1" x14ac:dyDescent="0.35"/>
    <row r="1698" s="66" customFormat="1" x14ac:dyDescent="0.35"/>
    <row r="1699" s="66" customFormat="1" x14ac:dyDescent="0.35"/>
    <row r="1700" s="66" customFormat="1" x14ac:dyDescent="0.35"/>
    <row r="1701" s="66" customFormat="1" x14ac:dyDescent="0.35"/>
    <row r="1702" s="66" customFormat="1" x14ac:dyDescent="0.35"/>
    <row r="1703" s="66" customFormat="1" x14ac:dyDescent="0.35"/>
    <row r="1704" s="66" customFormat="1" x14ac:dyDescent="0.35"/>
    <row r="1705" s="66" customFormat="1" x14ac:dyDescent="0.35"/>
    <row r="1706" s="66" customFormat="1" x14ac:dyDescent="0.35"/>
    <row r="1707" s="66" customFormat="1" x14ac:dyDescent="0.35"/>
    <row r="1708" s="66" customFormat="1" x14ac:dyDescent="0.35"/>
    <row r="1709" s="66" customFormat="1" x14ac:dyDescent="0.35"/>
    <row r="1710" s="66" customFormat="1" x14ac:dyDescent="0.35"/>
    <row r="1711" s="66" customFormat="1" x14ac:dyDescent="0.35"/>
    <row r="1712" s="66" customFormat="1" x14ac:dyDescent="0.35"/>
    <row r="1713" s="66" customFormat="1" x14ac:dyDescent="0.35"/>
    <row r="1714" s="66" customFormat="1" x14ac:dyDescent="0.35"/>
    <row r="1715" s="66" customFormat="1" x14ac:dyDescent="0.35"/>
    <row r="1716" s="66" customFormat="1" x14ac:dyDescent="0.35"/>
    <row r="1717" s="66" customFormat="1" x14ac:dyDescent="0.35"/>
    <row r="1718" s="66" customFormat="1" x14ac:dyDescent="0.35"/>
    <row r="1719" s="66" customFormat="1" x14ac:dyDescent="0.35"/>
    <row r="1720" s="66" customFormat="1" x14ac:dyDescent="0.35"/>
    <row r="1721" s="66" customFormat="1" x14ac:dyDescent="0.35"/>
    <row r="1722" s="66" customFormat="1" x14ac:dyDescent="0.35"/>
    <row r="1723" s="66" customFormat="1" x14ac:dyDescent="0.35"/>
    <row r="1724" s="66" customFormat="1" x14ac:dyDescent="0.35"/>
    <row r="1725" s="66" customFormat="1" x14ac:dyDescent="0.35"/>
    <row r="1726" s="66" customFormat="1" x14ac:dyDescent="0.35"/>
    <row r="1727" s="66" customFormat="1" x14ac:dyDescent="0.35"/>
    <row r="1728" s="66" customFormat="1" x14ac:dyDescent="0.35"/>
    <row r="1729" s="66" customFormat="1" x14ac:dyDescent="0.35"/>
    <row r="1730" s="66" customFormat="1" x14ac:dyDescent="0.35"/>
    <row r="1731" s="66" customFormat="1" x14ac:dyDescent="0.35"/>
    <row r="1732" s="66" customFormat="1" x14ac:dyDescent="0.35"/>
    <row r="1733" s="66" customFormat="1" x14ac:dyDescent="0.35"/>
    <row r="1734" s="66" customFormat="1" x14ac:dyDescent="0.35"/>
    <row r="1735" s="66" customFormat="1" x14ac:dyDescent="0.35"/>
    <row r="1736" s="66" customFormat="1" x14ac:dyDescent="0.35"/>
    <row r="1737" s="66" customFormat="1" x14ac:dyDescent="0.35"/>
    <row r="1738" s="66" customFormat="1" x14ac:dyDescent="0.35"/>
    <row r="1739" s="66" customFormat="1" x14ac:dyDescent="0.35"/>
    <row r="1740" s="66" customFormat="1" x14ac:dyDescent="0.35"/>
    <row r="1741" s="66" customFormat="1" x14ac:dyDescent="0.35"/>
    <row r="1742" s="66" customFormat="1" x14ac:dyDescent="0.35"/>
    <row r="1743" s="66" customFormat="1" x14ac:dyDescent="0.35"/>
    <row r="1744" s="66" customFormat="1" x14ac:dyDescent="0.35"/>
    <row r="1745" s="66" customFormat="1" x14ac:dyDescent="0.35"/>
    <row r="1746" s="66" customFormat="1" x14ac:dyDescent="0.35"/>
    <row r="1747" s="66" customFormat="1" x14ac:dyDescent="0.35"/>
    <row r="1748" s="66" customFormat="1" x14ac:dyDescent="0.35"/>
    <row r="1749" s="66" customFormat="1" x14ac:dyDescent="0.35"/>
    <row r="1750" s="66" customFormat="1" x14ac:dyDescent="0.35"/>
    <row r="1751" s="66" customFormat="1" x14ac:dyDescent="0.35"/>
    <row r="1752" s="66" customFormat="1" x14ac:dyDescent="0.35"/>
    <row r="1753" s="66" customFormat="1" x14ac:dyDescent="0.35"/>
    <row r="1754" s="66" customFormat="1" x14ac:dyDescent="0.35"/>
    <row r="1755" s="66" customFormat="1" x14ac:dyDescent="0.35"/>
    <row r="1756" s="66" customFormat="1" x14ac:dyDescent="0.35"/>
    <row r="1757" s="66" customFormat="1" x14ac:dyDescent="0.35"/>
    <row r="1758" s="66" customFormat="1" x14ac:dyDescent="0.35"/>
    <row r="1759" s="66" customFormat="1" x14ac:dyDescent="0.35"/>
    <row r="1760" s="66" customFormat="1" x14ac:dyDescent="0.35"/>
    <row r="1761" s="66" customFormat="1" x14ac:dyDescent="0.35"/>
    <row r="1762" s="66" customFormat="1" x14ac:dyDescent="0.35"/>
    <row r="1763" s="66" customFormat="1" x14ac:dyDescent="0.35"/>
    <row r="1764" s="66" customFormat="1" x14ac:dyDescent="0.35"/>
    <row r="1765" s="66" customFormat="1" x14ac:dyDescent="0.35"/>
    <row r="1766" s="66" customFormat="1" x14ac:dyDescent="0.35"/>
    <row r="1767" s="66" customFormat="1" x14ac:dyDescent="0.35"/>
    <row r="1768" s="66" customFormat="1" x14ac:dyDescent="0.35"/>
    <row r="1769" s="66" customFormat="1" x14ac:dyDescent="0.35"/>
    <row r="1770" s="66" customFormat="1" x14ac:dyDescent="0.35"/>
    <row r="1771" s="66" customFormat="1" x14ac:dyDescent="0.35"/>
    <row r="1772" s="66" customFormat="1" x14ac:dyDescent="0.35"/>
    <row r="1773" s="66" customFormat="1" x14ac:dyDescent="0.35"/>
    <row r="1774" s="66" customFormat="1" x14ac:dyDescent="0.35"/>
    <row r="1775" s="66" customFormat="1" x14ac:dyDescent="0.35"/>
    <row r="1776" s="66" customFormat="1" x14ac:dyDescent="0.35"/>
    <row r="1777" s="66" customFormat="1" x14ac:dyDescent="0.35"/>
    <row r="1778" s="66" customFormat="1" x14ac:dyDescent="0.35"/>
    <row r="1779" s="66" customFormat="1" x14ac:dyDescent="0.35"/>
    <row r="1780" s="66" customFormat="1" x14ac:dyDescent="0.35"/>
    <row r="1781" s="66" customFormat="1" x14ac:dyDescent="0.35"/>
    <row r="1782" s="66" customFormat="1" x14ac:dyDescent="0.35"/>
    <row r="1783" s="66" customFormat="1" x14ac:dyDescent="0.35"/>
    <row r="1784" s="66" customFormat="1" x14ac:dyDescent="0.35"/>
    <row r="1785" s="66" customFormat="1" x14ac:dyDescent="0.35"/>
    <row r="1786" s="66" customFormat="1" x14ac:dyDescent="0.35"/>
    <row r="1787" s="66" customFormat="1" x14ac:dyDescent="0.35"/>
    <row r="1788" s="66" customFormat="1" x14ac:dyDescent="0.35"/>
    <row r="1789" s="66" customFormat="1" x14ac:dyDescent="0.35"/>
    <row r="1790" s="66" customFormat="1" x14ac:dyDescent="0.35"/>
    <row r="1791" s="66" customFormat="1" x14ac:dyDescent="0.35"/>
    <row r="1792" s="66" customFormat="1" x14ac:dyDescent="0.35"/>
    <row r="1793" s="66" customFormat="1" x14ac:dyDescent="0.35"/>
    <row r="1794" s="66" customFormat="1" x14ac:dyDescent="0.35"/>
    <row r="1795" s="66" customFormat="1" x14ac:dyDescent="0.35"/>
    <row r="1796" s="66" customFormat="1" x14ac:dyDescent="0.35"/>
    <row r="1797" s="66" customFormat="1" x14ac:dyDescent="0.35"/>
    <row r="1798" s="66" customFormat="1" x14ac:dyDescent="0.35"/>
    <row r="1799" s="66" customFormat="1" x14ac:dyDescent="0.35"/>
    <row r="1800" s="66" customFormat="1" x14ac:dyDescent="0.35"/>
    <row r="1801" s="66" customFormat="1" x14ac:dyDescent="0.35"/>
    <row r="1802" s="66" customFormat="1" x14ac:dyDescent="0.35"/>
    <row r="1803" s="66" customFormat="1" x14ac:dyDescent="0.35"/>
    <row r="1804" s="66" customFormat="1" x14ac:dyDescent="0.35"/>
    <row r="1805" s="66" customFormat="1" x14ac:dyDescent="0.35"/>
    <row r="1806" s="66" customFormat="1" x14ac:dyDescent="0.35"/>
    <row r="1807" s="66" customFormat="1" x14ac:dyDescent="0.35"/>
    <row r="1808" s="66" customFormat="1" x14ac:dyDescent="0.35"/>
    <row r="1809" s="66" customFormat="1" x14ac:dyDescent="0.35"/>
    <row r="1810" s="66" customFormat="1" x14ac:dyDescent="0.35"/>
    <row r="1811" s="66" customFormat="1" x14ac:dyDescent="0.35"/>
    <row r="1812" s="66" customFormat="1" x14ac:dyDescent="0.35"/>
    <row r="1813" s="66" customFormat="1" x14ac:dyDescent="0.35"/>
    <row r="1814" s="66" customFormat="1" x14ac:dyDescent="0.35"/>
    <row r="1815" s="66" customFormat="1" x14ac:dyDescent="0.35"/>
    <row r="1816" s="66" customFormat="1" x14ac:dyDescent="0.35"/>
    <row r="1817" s="66" customFormat="1" x14ac:dyDescent="0.35"/>
    <row r="1818" s="66" customFormat="1" x14ac:dyDescent="0.35"/>
    <row r="1819" s="66" customFormat="1" x14ac:dyDescent="0.35"/>
    <row r="1820" s="66" customFormat="1" x14ac:dyDescent="0.35"/>
    <row r="1821" s="66" customFormat="1" x14ac:dyDescent="0.35"/>
    <row r="1822" s="66" customFormat="1" x14ac:dyDescent="0.35"/>
    <row r="1823" s="66" customFormat="1" x14ac:dyDescent="0.35"/>
    <row r="1824" s="66" customFormat="1" x14ac:dyDescent="0.35"/>
    <row r="1825" s="66" customFormat="1" x14ac:dyDescent="0.35"/>
    <row r="1826" s="66" customFormat="1" x14ac:dyDescent="0.35"/>
    <row r="1827" s="66" customFormat="1" x14ac:dyDescent="0.35"/>
    <row r="1828" s="66" customFormat="1" x14ac:dyDescent="0.35"/>
    <row r="1829" s="66" customFormat="1" x14ac:dyDescent="0.35"/>
    <row r="1830" s="66" customFormat="1" x14ac:dyDescent="0.35"/>
    <row r="1831" s="66" customFormat="1" x14ac:dyDescent="0.35"/>
    <row r="1832" s="66" customFormat="1" x14ac:dyDescent="0.35"/>
    <row r="1833" s="66" customFormat="1" x14ac:dyDescent="0.35"/>
    <row r="1834" s="66" customFormat="1" x14ac:dyDescent="0.35"/>
    <row r="1835" s="66" customFormat="1" x14ac:dyDescent="0.35"/>
    <row r="1836" s="66" customFormat="1" x14ac:dyDescent="0.35"/>
    <row r="1837" s="66" customFormat="1" x14ac:dyDescent="0.35"/>
    <row r="1838" s="66" customFormat="1" x14ac:dyDescent="0.35"/>
    <row r="1839" s="66" customFormat="1" x14ac:dyDescent="0.35"/>
    <row r="1840" s="66" customFormat="1" x14ac:dyDescent="0.35"/>
    <row r="1841" s="66" customFormat="1" x14ac:dyDescent="0.35"/>
    <row r="1842" s="66" customFormat="1" x14ac:dyDescent="0.35"/>
    <row r="1843" s="66" customFormat="1" x14ac:dyDescent="0.35"/>
    <row r="1844" s="66" customFormat="1" x14ac:dyDescent="0.35"/>
    <row r="1845" s="66" customFormat="1" x14ac:dyDescent="0.35"/>
    <row r="1846" s="66" customFormat="1" x14ac:dyDescent="0.35"/>
    <row r="1847" s="66" customFormat="1" x14ac:dyDescent="0.35"/>
    <row r="1848" s="66" customFormat="1" x14ac:dyDescent="0.35"/>
    <row r="1849" s="66" customFormat="1" x14ac:dyDescent="0.35"/>
    <row r="1850" s="66" customFormat="1" x14ac:dyDescent="0.35"/>
    <row r="1851" s="66" customFormat="1" x14ac:dyDescent="0.35"/>
    <row r="1852" s="66" customFormat="1" x14ac:dyDescent="0.35"/>
    <row r="1853" s="66" customFormat="1" x14ac:dyDescent="0.35"/>
    <row r="1854" s="66" customFormat="1" x14ac:dyDescent="0.35"/>
    <row r="1855" s="66" customFormat="1" x14ac:dyDescent="0.35"/>
    <row r="1856" s="66" customFormat="1" x14ac:dyDescent="0.35"/>
    <row r="1857" s="66" customFormat="1" x14ac:dyDescent="0.35"/>
    <row r="1858" s="66" customFormat="1" x14ac:dyDescent="0.35"/>
    <row r="1859" s="66" customFormat="1" x14ac:dyDescent="0.35"/>
    <row r="1860" s="66" customFormat="1" x14ac:dyDescent="0.35"/>
    <row r="1861" s="66" customFormat="1" x14ac:dyDescent="0.35"/>
    <row r="1862" s="66" customFormat="1" x14ac:dyDescent="0.35"/>
    <row r="1863" s="66" customFormat="1" x14ac:dyDescent="0.35"/>
    <row r="1864" s="66" customFormat="1" x14ac:dyDescent="0.35"/>
    <row r="1865" s="66" customFormat="1" x14ac:dyDescent="0.35"/>
    <row r="1866" s="66" customFormat="1" x14ac:dyDescent="0.35"/>
    <row r="1867" s="66" customFormat="1" x14ac:dyDescent="0.35"/>
    <row r="1868" s="66" customFormat="1" x14ac:dyDescent="0.35"/>
    <row r="1869" s="66" customFormat="1" x14ac:dyDescent="0.35"/>
    <row r="1870" s="66" customFormat="1" x14ac:dyDescent="0.35"/>
    <row r="1871" s="66" customFormat="1" x14ac:dyDescent="0.35"/>
    <row r="1872" s="66" customFormat="1" x14ac:dyDescent="0.35"/>
    <row r="1873" s="66" customFormat="1" x14ac:dyDescent="0.35"/>
    <row r="1874" s="66" customFormat="1" x14ac:dyDescent="0.35"/>
    <row r="1875" s="66" customFormat="1" x14ac:dyDescent="0.35"/>
    <row r="1876" s="66" customFormat="1" x14ac:dyDescent="0.35"/>
    <row r="1877" s="66" customFormat="1" x14ac:dyDescent="0.35"/>
    <row r="1878" s="66" customFormat="1" x14ac:dyDescent="0.35"/>
    <row r="1879" s="66" customFormat="1" x14ac:dyDescent="0.35"/>
    <row r="1880" s="66" customFormat="1" x14ac:dyDescent="0.35"/>
    <row r="1881" s="66" customFormat="1" x14ac:dyDescent="0.35"/>
    <row r="1882" s="66" customFormat="1" x14ac:dyDescent="0.35"/>
    <row r="1883" s="66" customFormat="1" x14ac:dyDescent="0.35"/>
    <row r="1884" s="66" customFormat="1" x14ac:dyDescent="0.35"/>
    <row r="1885" s="66" customFormat="1" x14ac:dyDescent="0.35"/>
    <row r="1886" s="66" customFormat="1" x14ac:dyDescent="0.35"/>
    <row r="1887" s="66" customFormat="1" x14ac:dyDescent="0.35"/>
    <row r="1888" s="66" customFormat="1" x14ac:dyDescent="0.35"/>
    <row r="1889" s="66" customFormat="1" x14ac:dyDescent="0.35"/>
    <row r="1890" s="66" customFormat="1" x14ac:dyDescent="0.35"/>
    <row r="1891" s="66" customFormat="1" x14ac:dyDescent="0.35"/>
    <row r="1892" s="66" customFormat="1" x14ac:dyDescent="0.35"/>
    <row r="1893" s="66" customFormat="1" x14ac:dyDescent="0.35"/>
    <row r="1894" s="66" customFormat="1" x14ac:dyDescent="0.35"/>
    <row r="1895" s="66" customFormat="1" x14ac:dyDescent="0.35"/>
    <row r="1896" s="66" customFormat="1" x14ac:dyDescent="0.35"/>
    <row r="1897" s="66" customFormat="1" x14ac:dyDescent="0.35"/>
    <row r="1898" s="66" customFormat="1" x14ac:dyDescent="0.35"/>
    <row r="1899" s="66" customFormat="1" x14ac:dyDescent="0.35"/>
    <row r="1900" s="66" customFormat="1" x14ac:dyDescent="0.35"/>
    <row r="1901" s="66" customFormat="1" x14ac:dyDescent="0.35"/>
    <row r="1902" s="66" customFormat="1" x14ac:dyDescent="0.35"/>
    <row r="1903" s="66" customFormat="1" x14ac:dyDescent="0.35"/>
    <row r="1904" s="66" customFormat="1" x14ac:dyDescent="0.35"/>
    <row r="1905" s="66" customFormat="1" x14ac:dyDescent="0.35"/>
    <row r="1906" s="66" customFormat="1" x14ac:dyDescent="0.35"/>
    <row r="1907" s="66" customFormat="1" x14ac:dyDescent="0.35"/>
    <row r="1908" s="66" customFormat="1" x14ac:dyDescent="0.35"/>
    <row r="1909" s="66" customFormat="1" x14ac:dyDescent="0.35"/>
    <row r="1910" s="66" customFormat="1" x14ac:dyDescent="0.35"/>
    <row r="1911" s="66" customFormat="1" x14ac:dyDescent="0.35"/>
    <row r="1912" s="66" customFormat="1" x14ac:dyDescent="0.35"/>
    <row r="1913" s="66" customFormat="1" x14ac:dyDescent="0.35"/>
    <row r="1914" s="66" customFormat="1" x14ac:dyDescent="0.35"/>
    <row r="1915" s="66" customFormat="1" x14ac:dyDescent="0.35"/>
    <row r="1916" s="66" customFormat="1" x14ac:dyDescent="0.35"/>
    <row r="1917" s="66" customFormat="1" x14ac:dyDescent="0.35"/>
    <row r="1918" s="66" customFormat="1" x14ac:dyDescent="0.35"/>
    <row r="1919" s="66" customFormat="1" x14ac:dyDescent="0.35"/>
    <row r="1920" s="66" customFormat="1" x14ac:dyDescent="0.35"/>
    <row r="1921" s="66" customFormat="1" x14ac:dyDescent="0.35"/>
    <row r="1922" s="66" customFormat="1" x14ac:dyDescent="0.35"/>
    <row r="1923" s="66" customFormat="1" x14ac:dyDescent="0.35"/>
    <row r="1924" s="66" customFormat="1" x14ac:dyDescent="0.35"/>
    <row r="1925" s="66" customFormat="1" x14ac:dyDescent="0.35"/>
    <row r="1926" s="66" customFormat="1" x14ac:dyDescent="0.35"/>
    <row r="1927" s="66" customFormat="1" x14ac:dyDescent="0.35"/>
    <row r="1928" s="66" customFormat="1" x14ac:dyDescent="0.35"/>
    <row r="1929" s="66" customFormat="1" x14ac:dyDescent="0.35"/>
    <row r="1930" s="66" customFormat="1" x14ac:dyDescent="0.35"/>
    <row r="1931" s="66" customFormat="1" x14ac:dyDescent="0.35"/>
    <row r="1932" s="66" customFormat="1" x14ac:dyDescent="0.35"/>
    <row r="1933" s="66" customFormat="1" x14ac:dyDescent="0.35"/>
  </sheetData>
  <pageMargins left="0.511811024" right="0.511811024" top="0.78740157499999996" bottom="0.78740157499999996" header="0.31496062000000002" footer="0.31496062000000002"/>
  <pageSetup paperSize="9" orientation="portrait" verticalDpi="598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K69"/>
  <sheetViews>
    <sheetView showGridLines="0" workbookViewId="0">
      <selection activeCell="B36" sqref="B36"/>
    </sheetView>
  </sheetViews>
  <sheetFormatPr defaultColWidth="8.81640625" defaultRowHeight="14.5" x14ac:dyDescent="0.35"/>
  <cols>
    <col min="1" max="1" width="29.54296875" customWidth="1"/>
    <col min="2" max="2" width="40.81640625" customWidth="1"/>
    <col min="3" max="3" width="21.1796875" customWidth="1"/>
    <col min="4" max="4" width="58.453125" customWidth="1"/>
    <col min="5" max="5" width="17.1796875" customWidth="1"/>
    <col min="6" max="6" width="36.54296875" customWidth="1"/>
  </cols>
  <sheetData>
    <row r="1" spans="1:40" x14ac:dyDescent="0.35">
      <c r="A1" s="9" t="s">
        <v>92</v>
      </c>
      <c r="B1" s="2" t="s">
        <v>93</v>
      </c>
      <c r="D1" s="56" t="s">
        <v>8</v>
      </c>
      <c r="E1" s="56" t="s">
        <v>94</v>
      </c>
      <c r="F1" s="56" t="s">
        <v>95</v>
      </c>
    </row>
    <row r="2" spans="1:40" x14ac:dyDescent="0.35">
      <c r="A2" s="3" t="s">
        <v>18</v>
      </c>
      <c r="B2" s="3" t="s">
        <v>59</v>
      </c>
      <c r="D2" s="58" t="s">
        <v>96</v>
      </c>
      <c r="E2" s="55" t="s">
        <v>97</v>
      </c>
      <c r="F2" s="55" t="s">
        <v>54</v>
      </c>
    </row>
    <row r="3" spans="1:40" x14ac:dyDescent="0.35">
      <c r="A3" s="3" t="s">
        <v>21</v>
      </c>
      <c r="B3" s="3" t="s">
        <v>21</v>
      </c>
      <c r="D3" s="58" t="s">
        <v>98</v>
      </c>
      <c r="E3" s="55" t="s">
        <v>22</v>
      </c>
      <c r="F3" s="55" t="s">
        <v>55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5">
      <c r="A4" s="3" t="s">
        <v>23</v>
      </c>
      <c r="B4" s="3" t="s">
        <v>60</v>
      </c>
      <c r="D4" s="58" t="s">
        <v>99</v>
      </c>
      <c r="E4" s="55" t="s">
        <v>20</v>
      </c>
      <c r="F4" s="57" t="s">
        <v>57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5">
      <c r="A5" s="3" t="s">
        <v>24</v>
      </c>
      <c r="B5" s="3" t="s">
        <v>39</v>
      </c>
      <c r="D5" s="58" t="s">
        <v>100</v>
      </c>
      <c r="E5" s="1" t="s">
        <v>101</v>
      </c>
      <c r="F5" s="57" t="s">
        <v>56</v>
      </c>
    </row>
    <row r="6" spans="1:40" x14ac:dyDescent="0.35">
      <c r="A6" s="3" t="s">
        <v>25</v>
      </c>
      <c r="B6" s="3" t="s">
        <v>27</v>
      </c>
      <c r="D6" s="58" t="s">
        <v>38</v>
      </c>
      <c r="E6" s="57"/>
    </row>
    <row r="7" spans="1:40" x14ac:dyDescent="0.35">
      <c r="A7" s="3" t="s">
        <v>26</v>
      </c>
      <c r="B7" s="3" t="s">
        <v>40</v>
      </c>
      <c r="D7" s="58" t="s">
        <v>102</v>
      </c>
    </row>
    <row r="8" spans="1:40" x14ac:dyDescent="0.35">
      <c r="A8" s="3" t="s">
        <v>61</v>
      </c>
      <c r="B8" s="3" t="s">
        <v>42</v>
      </c>
      <c r="D8" s="58" t="s">
        <v>22</v>
      </c>
    </row>
    <row r="9" spans="1:40" x14ac:dyDescent="0.35">
      <c r="A9" s="3" t="s">
        <v>62</v>
      </c>
      <c r="B9" s="3" t="s">
        <v>43</v>
      </c>
      <c r="D9" s="58" t="s">
        <v>103</v>
      </c>
    </row>
    <row r="10" spans="1:40" x14ac:dyDescent="0.35">
      <c r="A10" s="3" t="s">
        <v>39</v>
      </c>
      <c r="B10" s="3" t="s">
        <v>44</v>
      </c>
      <c r="D10" s="58" t="s">
        <v>41</v>
      </c>
    </row>
    <row r="11" spans="1:40" x14ac:dyDescent="0.35">
      <c r="A11" s="3" t="s">
        <v>27</v>
      </c>
      <c r="B11" s="3" t="s">
        <v>29</v>
      </c>
      <c r="D11" s="59" t="s">
        <v>104</v>
      </c>
    </row>
    <row r="12" spans="1:40" x14ac:dyDescent="0.35">
      <c r="A12" s="3" t="s">
        <v>63</v>
      </c>
      <c r="B12" s="3" t="s">
        <v>64</v>
      </c>
    </row>
    <row r="13" spans="1:40" x14ac:dyDescent="0.35">
      <c r="A13" s="3" t="s">
        <v>28</v>
      </c>
      <c r="B13" s="3" t="s">
        <v>65</v>
      </c>
    </row>
    <row r="14" spans="1:40" x14ac:dyDescent="0.35">
      <c r="A14" s="3" t="s">
        <v>66</v>
      </c>
      <c r="B14" s="3" t="s">
        <v>67</v>
      </c>
    </row>
    <row r="15" spans="1:40" x14ac:dyDescent="0.35">
      <c r="A15" s="3" t="s">
        <v>29</v>
      </c>
      <c r="B15" s="3" t="s">
        <v>45</v>
      </c>
    </row>
    <row r="16" spans="1:40" x14ac:dyDescent="0.35">
      <c r="A16" s="3" t="s">
        <v>68</v>
      </c>
      <c r="B16" s="3" t="s">
        <v>46</v>
      </c>
    </row>
    <row r="17" spans="1:2" x14ac:dyDescent="0.35">
      <c r="A17" s="3" t="s">
        <v>69</v>
      </c>
      <c r="B17" s="3" t="s">
        <v>70</v>
      </c>
    </row>
    <row r="18" spans="1:2" x14ac:dyDescent="0.35">
      <c r="A18" s="3" t="s">
        <v>71</v>
      </c>
      <c r="B18" s="3" t="s">
        <v>34</v>
      </c>
    </row>
    <row r="19" spans="1:2" x14ac:dyDescent="0.35">
      <c r="A19" s="3" t="s">
        <v>72</v>
      </c>
      <c r="B19" s="3" t="s">
        <v>73</v>
      </c>
    </row>
    <row r="20" spans="1:2" x14ac:dyDescent="0.35">
      <c r="A20" s="3" t="s">
        <v>31</v>
      </c>
      <c r="B20" s="3" t="s">
        <v>74</v>
      </c>
    </row>
    <row r="21" spans="1:2" x14ac:dyDescent="0.35">
      <c r="A21" s="3" t="s">
        <v>33</v>
      </c>
      <c r="B21" s="3" t="s">
        <v>75</v>
      </c>
    </row>
    <row r="22" spans="1:2" x14ac:dyDescent="0.35">
      <c r="A22" s="3" t="s">
        <v>34</v>
      </c>
      <c r="B22" s="3" t="s">
        <v>76</v>
      </c>
    </row>
    <row r="23" spans="1:2" x14ac:dyDescent="0.35">
      <c r="A23" s="3" t="s">
        <v>73</v>
      </c>
      <c r="B23" s="3" t="s">
        <v>77</v>
      </c>
    </row>
    <row r="24" spans="1:2" x14ac:dyDescent="0.35">
      <c r="A24" s="3" t="s">
        <v>74</v>
      </c>
      <c r="B24" s="3" t="s">
        <v>78</v>
      </c>
    </row>
    <row r="25" spans="1:2" x14ac:dyDescent="0.35">
      <c r="A25" s="3" t="s">
        <v>79</v>
      </c>
      <c r="B25" s="3" t="s">
        <v>35</v>
      </c>
    </row>
    <row r="26" spans="1:2" x14ac:dyDescent="0.35">
      <c r="A26" s="3" t="s">
        <v>80</v>
      </c>
      <c r="B26" s="3" t="s">
        <v>47</v>
      </c>
    </row>
    <row r="27" spans="1:2" x14ac:dyDescent="0.35">
      <c r="A27" s="3" t="s">
        <v>81</v>
      </c>
      <c r="B27" s="3" t="s">
        <v>36</v>
      </c>
    </row>
    <row r="28" spans="1:2" x14ac:dyDescent="0.35">
      <c r="A28" s="3" t="s">
        <v>82</v>
      </c>
      <c r="B28" s="1"/>
    </row>
    <row r="29" spans="1:2" x14ac:dyDescent="0.35">
      <c r="A29" s="3" t="s">
        <v>83</v>
      </c>
    </row>
    <row r="30" spans="1:2" x14ac:dyDescent="0.35">
      <c r="A30" s="3" t="s">
        <v>85</v>
      </c>
    </row>
    <row r="31" spans="1:2" x14ac:dyDescent="0.35">
      <c r="A31" s="3" t="s">
        <v>35</v>
      </c>
    </row>
    <row r="32" spans="1:2" x14ac:dyDescent="0.35">
      <c r="A32" s="3" t="s">
        <v>47</v>
      </c>
    </row>
    <row r="33" spans="1:63" x14ac:dyDescent="0.35">
      <c r="A33" s="3" t="s">
        <v>36</v>
      </c>
    </row>
    <row r="36" spans="1:63" x14ac:dyDescent="0.35">
      <c r="A36" s="5" t="s">
        <v>105</v>
      </c>
      <c r="AC36" s="19" t="s">
        <v>106</v>
      </c>
    </row>
    <row r="37" spans="1:63" x14ac:dyDescent="0.35">
      <c r="A37" s="3" t="s">
        <v>59</v>
      </c>
      <c r="B37" s="3" t="s">
        <v>21</v>
      </c>
      <c r="C37" s="3" t="s">
        <v>60</v>
      </c>
      <c r="D37" s="3" t="s">
        <v>39</v>
      </c>
      <c r="E37" s="3" t="s">
        <v>27</v>
      </c>
      <c r="F37" s="3" t="s">
        <v>40</v>
      </c>
      <c r="G37" s="3" t="s">
        <v>42</v>
      </c>
      <c r="H37" s="3" t="s">
        <v>43</v>
      </c>
      <c r="I37" s="3" t="s">
        <v>44</v>
      </c>
      <c r="J37" s="3" t="s">
        <v>29</v>
      </c>
      <c r="K37" s="3" t="s">
        <v>64</v>
      </c>
      <c r="L37" s="3" t="s">
        <v>65</v>
      </c>
      <c r="M37" s="3" t="s">
        <v>67</v>
      </c>
      <c r="N37" s="3" t="s">
        <v>45</v>
      </c>
      <c r="O37" s="3" t="s">
        <v>46</v>
      </c>
      <c r="P37" s="3" t="s">
        <v>70</v>
      </c>
      <c r="Q37" s="3" t="s">
        <v>34</v>
      </c>
      <c r="R37" s="3" t="s">
        <v>73</v>
      </c>
      <c r="S37" s="3" t="s">
        <v>74</v>
      </c>
      <c r="T37" s="3" t="s">
        <v>75</v>
      </c>
      <c r="U37" s="3" t="s">
        <v>76</v>
      </c>
      <c r="V37" s="3" t="s">
        <v>77</v>
      </c>
      <c r="W37" s="3" t="s">
        <v>78</v>
      </c>
      <c r="X37" s="3" t="s">
        <v>35</v>
      </c>
      <c r="Y37" s="3" t="s">
        <v>47</v>
      </c>
      <c r="Z37" s="3" t="s">
        <v>36</v>
      </c>
      <c r="AC37" s="3" t="s">
        <v>18</v>
      </c>
      <c r="AD37" s="3" t="s">
        <v>21</v>
      </c>
      <c r="AE37" s="3" t="s">
        <v>23</v>
      </c>
      <c r="AF37" s="3" t="s">
        <v>24</v>
      </c>
      <c r="AG37" s="3" t="s">
        <v>25</v>
      </c>
      <c r="AH37" s="3" t="s">
        <v>26</v>
      </c>
      <c r="AI37" s="3" t="s">
        <v>61</v>
      </c>
      <c r="AJ37" s="3" t="s">
        <v>62</v>
      </c>
      <c r="AK37" s="3" t="s">
        <v>39</v>
      </c>
      <c r="AL37" s="3" t="s">
        <v>27</v>
      </c>
      <c r="AM37" s="3" t="s">
        <v>63</v>
      </c>
      <c r="AN37" s="3" t="s">
        <v>28</v>
      </c>
      <c r="AO37" s="3" t="s">
        <v>66</v>
      </c>
      <c r="AP37" s="3" t="s">
        <v>29</v>
      </c>
      <c r="AQ37" s="3" t="s">
        <v>68</v>
      </c>
      <c r="AR37" s="3" t="s">
        <v>69</v>
      </c>
      <c r="AS37" s="3" t="s">
        <v>71</v>
      </c>
      <c r="AT37" s="3" t="s">
        <v>72</v>
      </c>
      <c r="AU37" s="3" t="s">
        <v>31</v>
      </c>
      <c r="AV37" s="3" t="s">
        <v>33</v>
      </c>
      <c r="AW37" s="3" t="s">
        <v>34</v>
      </c>
      <c r="AX37" s="3" t="s">
        <v>73</v>
      </c>
      <c r="AY37" s="3" t="s">
        <v>74</v>
      </c>
      <c r="AZ37" s="3" t="s">
        <v>79</v>
      </c>
      <c r="BA37" s="3" t="s">
        <v>80</v>
      </c>
      <c r="BB37" s="3" t="s">
        <v>81</v>
      </c>
      <c r="BC37" s="3" t="s">
        <v>82</v>
      </c>
      <c r="BD37" s="3" t="s">
        <v>83</v>
      </c>
      <c r="BE37" s="3" t="s">
        <v>85</v>
      </c>
      <c r="BF37" s="3" t="s">
        <v>35</v>
      </c>
      <c r="BG37" s="3" t="s">
        <v>47</v>
      </c>
      <c r="BH37" s="3" t="s">
        <v>36</v>
      </c>
      <c r="BJ37">
        <v>2020</v>
      </c>
      <c r="BK37">
        <v>2021</v>
      </c>
    </row>
    <row r="38" spans="1:63" x14ac:dyDescent="0.35">
      <c r="A38" s="8" t="s">
        <v>19</v>
      </c>
      <c r="B38" s="8" t="s">
        <v>19</v>
      </c>
      <c r="C38" s="8" t="s">
        <v>19</v>
      </c>
      <c r="D38" s="8" t="s">
        <v>19</v>
      </c>
      <c r="E38" s="8" t="s">
        <v>19</v>
      </c>
      <c r="F38" s="8" t="s">
        <v>19</v>
      </c>
      <c r="G38" s="8" t="s">
        <v>19</v>
      </c>
      <c r="H38" s="4" t="s">
        <v>19</v>
      </c>
      <c r="I38" s="4" t="s">
        <v>19</v>
      </c>
      <c r="J38" s="8" t="s">
        <v>30</v>
      </c>
      <c r="K38" s="8" t="s">
        <v>30</v>
      </c>
      <c r="L38" s="8" t="s">
        <v>30</v>
      </c>
      <c r="M38" s="8" t="s">
        <v>30</v>
      </c>
      <c r="N38" s="8" t="s">
        <v>30</v>
      </c>
      <c r="O38" s="8" t="s">
        <v>30</v>
      </c>
      <c r="P38" s="8" t="s">
        <v>30</v>
      </c>
      <c r="Q38" s="8" t="s">
        <v>30</v>
      </c>
      <c r="R38" s="8" t="s">
        <v>30</v>
      </c>
      <c r="S38" s="8" t="s">
        <v>30</v>
      </c>
      <c r="T38" s="8" t="s">
        <v>30</v>
      </c>
      <c r="U38" s="8" t="s">
        <v>30</v>
      </c>
      <c r="V38" s="8" t="s">
        <v>30</v>
      </c>
      <c r="W38" s="8" t="s">
        <v>30</v>
      </c>
      <c r="X38" s="8" t="s">
        <v>30</v>
      </c>
      <c r="Y38" s="8" t="s">
        <v>30</v>
      </c>
      <c r="Z38" s="8" t="s">
        <v>30</v>
      </c>
      <c r="AC38" s="8" t="s">
        <v>19</v>
      </c>
      <c r="AD38" s="8" t="s">
        <v>19</v>
      </c>
      <c r="AE38" s="8" t="s">
        <v>19</v>
      </c>
      <c r="AF38" s="8" t="s">
        <v>19</v>
      </c>
      <c r="AG38" s="8" t="s">
        <v>19</v>
      </c>
      <c r="AH38" s="8" t="s">
        <v>19</v>
      </c>
      <c r="AI38" s="8" t="s">
        <v>19</v>
      </c>
      <c r="AJ38" s="8" t="s">
        <v>19</v>
      </c>
      <c r="AK38" s="8" t="s">
        <v>19</v>
      </c>
      <c r="AL38" s="8" t="s">
        <v>19</v>
      </c>
      <c r="AM38" s="8" t="s">
        <v>19</v>
      </c>
      <c r="AN38" s="8" t="s">
        <v>19</v>
      </c>
      <c r="AO38" s="4" t="s">
        <v>19</v>
      </c>
      <c r="AP38" s="8" t="s">
        <v>30</v>
      </c>
      <c r="AQ38" s="8" t="s">
        <v>30</v>
      </c>
      <c r="AR38" s="8" t="s">
        <v>30</v>
      </c>
      <c r="AS38" s="8" t="s">
        <v>30</v>
      </c>
      <c r="AT38" s="8" t="s">
        <v>30</v>
      </c>
      <c r="AU38" s="8" t="s">
        <v>30</v>
      </c>
      <c r="AV38" s="8" t="s">
        <v>30</v>
      </c>
      <c r="AW38" s="8" t="s">
        <v>30</v>
      </c>
      <c r="AX38" s="8" t="s">
        <v>30</v>
      </c>
      <c r="AY38" s="8" t="s">
        <v>30</v>
      </c>
      <c r="AZ38" s="8" t="s">
        <v>30</v>
      </c>
      <c r="BA38" s="8" t="s">
        <v>30</v>
      </c>
      <c r="BB38" s="8" t="s">
        <v>30</v>
      </c>
      <c r="BC38" s="8" t="s">
        <v>30</v>
      </c>
      <c r="BD38" s="8" t="s">
        <v>30</v>
      </c>
      <c r="BE38" s="8" t="s">
        <v>30</v>
      </c>
      <c r="BF38" s="8" t="s">
        <v>30</v>
      </c>
      <c r="BG38" s="8" t="s">
        <v>30</v>
      </c>
      <c r="BH38" s="8" t="s">
        <v>30</v>
      </c>
      <c r="BJ38" s="3" t="s">
        <v>107</v>
      </c>
      <c r="BK38" s="3" t="s">
        <v>107</v>
      </c>
    </row>
    <row r="39" spans="1:63" x14ac:dyDescent="0.35">
      <c r="J39" s="8" t="s">
        <v>32</v>
      </c>
      <c r="K39" s="8" t="s">
        <v>32</v>
      </c>
      <c r="L39" s="8" t="s">
        <v>32</v>
      </c>
      <c r="M39" s="8" t="s">
        <v>32</v>
      </c>
      <c r="N39" s="8" t="s">
        <v>32</v>
      </c>
      <c r="O39" s="8" t="s">
        <v>32</v>
      </c>
      <c r="P39" s="8" t="s">
        <v>32</v>
      </c>
      <c r="Q39" s="8" t="s">
        <v>32</v>
      </c>
      <c r="R39" s="8" t="s">
        <v>32</v>
      </c>
      <c r="S39" s="8" t="s">
        <v>32</v>
      </c>
      <c r="T39" s="8" t="s">
        <v>32</v>
      </c>
      <c r="U39" s="8" t="s">
        <v>32</v>
      </c>
      <c r="V39" s="8" t="s">
        <v>32</v>
      </c>
      <c r="W39" s="8" t="s">
        <v>32</v>
      </c>
      <c r="X39" s="8" t="s">
        <v>32</v>
      </c>
      <c r="Y39" s="8" t="s">
        <v>32</v>
      </c>
      <c r="Z39" s="8" t="s">
        <v>32</v>
      </c>
      <c r="AP39" s="8" t="s">
        <v>32</v>
      </c>
      <c r="AQ39" s="8" t="s">
        <v>32</v>
      </c>
      <c r="AR39" s="8" t="s">
        <v>32</v>
      </c>
      <c r="AS39" s="8" t="s">
        <v>32</v>
      </c>
      <c r="AT39" s="8" t="s">
        <v>32</v>
      </c>
      <c r="AU39" s="8" t="s">
        <v>32</v>
      </c>
      <c r="AV39" s="8" t="s">
        <v>32</v>
      </c>
      <c r="AW39" s="8" t="s">
        <v>32</v>
      </c>
      <c r="AX39" s="8" t="s">
        <v>32</v>
      </c>
      <c r="AY39" s="8" t="s">
        <v>32</v>
      </c>
      <c r="AZ39" s="8" t="s">
        <v>32</v>
      </c>
      <c r="BA39" s="8" t="s">
        <v>32</v>
      </c>
      <c r="BB39" s="8" t="s">
        <v>32</v>
      </c>
      <c r="BC39" s="8" t="s">
        <v>32</v>
      </c>
      <c r="BD39" s="8" t="s">
        <v>32</v>
      </c>
      <c r="BE39" s="8" t="s">
        <v>32</v>
      </c>
      <c r="BF39" s="8" t="s">
        <v>32</v>
      </c>
      <c r="BG39" s="8" t="s">
        <v>32</v>
      </c>
      <c r="BH39" s="8" t="s">
        <v>32</v>
      </c>
      <c r="BJ39" s="3" t="s">
        <v>108</v>
      </c>
      <c r="BK39" s="3" t="s">
        <v>108</v>
      </c>
    </row>
    <row r="40" spans="1:63" x14ac:dyDescent="0.35">
      <c r="BJ40" s="3" t="s">
        <v>109</v>
      </c>
      <c r="BK40" s="3" t="s">
        <v>109</v>
      </c>
    </row>
    <row r="41" spans="1:63" x14ac:dyDescent="0.35">
      <c r="BJ41" s="3" t="s">
        <v>110</v>
      </c>
      <c r="BK41" s="3" t="s">
        <v>110</v>
      </c>
    </row>
    <row r="42" spans="1:63" x14ac:dyDescent="0.35">
      <c r="BJ42" s="3" t="s">
        <v>111</v>
      </c>
      <c r="BK42" s="3" t="s">
        <v>111</v>
      </c>
    </row>
    <row r="43" spans="1:63" x14ac:dyDescent="0.35">
      <c r="BJ43" s="3" t="s">
        <v>112</v>
      </c>
      <c r="BK43" s="3" t="s">
        <v>112</v>
      </c>
    </row>
    <row r="44" spans="1:63" x14ac:dyDescent="0.35">
      <c r="BJ44" s="3" t="s">
        <v>113</v>
      </c>
      <c r="BK44" s="3" t="s">
        <v>113</v>
      </c>
    </row>
    <row r="45" spans="1:63" x14ac:dyDescent="0.35">
      <c r="BJ45" s="3" t="s">
        <v>114</v>
      </c>
      <c r="BK45" s="3" t="s">
        <v>114</v>
      </c>
    </row>
    <row r="46" spans="1:63" x14ac:dyDescent="0.35">
      <c r="BJ46" s="3" t="s">
        <v>115</v>
      </c>
      <c r="BK46" s="3" t="s">
        <v>115</v>
      </c>
    </row>
    <row r="47" spans="1:63" x14ac:dyDescent="0.35">
      <c r="BJ47" s="3" t="s">
        <v>116</v>
      </c>
      <c r="BK47" s="3" t="s">
        <v>116</v>
      </c>
    </row>
    <row r="48" spans="1:63" x14ac:dyDescent="0.35">
      <c r="BJ48" s="3" t="s">
        <v>117</v>
      </c>
      <c r="BK48" s="3" t="s">
        <v>117</v>
      </c>
    </row>
    <row r="49" spans="62:63" x14ac:dyDescent="0.35">
      <c r="BJ49" s="3" t="s">
        <v>118</v>
      </c>
      <c r="BK49" s="3" t="s">
        <v>118</v>
      </c>
    </row>
    <row r="50" spans="62:63" x14ac:dyDescent="0.35">
      <c r="BJ50" s="3" t="s">
        <v>119</v>
      </c>
      <c r="BK50" s="3" t="s">
        <v>119</v>
      </c>
    </row>
    <row r="51" spans="62:63" x14ac:dyDescent="0.35">
      <c r="BJ51" s="3" t="s">
        <v>120</v>
      </c>
      <c r="BK51" s="3" t="s">
        <v>120</v>
      </c>
    </row>
    <row r="52" spans="62:63" x14ac:dyDescent="0.35">
      <c r="BJ52" s="3" t="s">
        <v>121</v>
      </c>
      <c r="BK52" s="3" t="s">
        <v>121</v>
      </c>
    </row>
    <row r="53" spans="62:63" x14ac:dyDescent="0.35">
      <c r="BJ53" s="3" t="s">
        <v>122</v>
      </c>
      <c r="BK53" s="3" t="s">
        <v>122</v>
      </c>
    </row>
    <row r="54" spans="62:63" x14ac:dyDescent="0.35">
      <c r="BJ54" s="3" t="s">
        <v>123</v>
      </c>
      <c r="BK54" s="3" t="s">
        <v>123</v>
      </c>
    </row>
    <row r="55" spans="62:63" x14ac:dyDescent="0.35">
      <c r="BJ55" s="3" t="s">
        <v>124</v>
      </c>
      <c r="BK55" s="3" t="s">
        <v>124</v>
      </c>
    </row>
    <row r="56" spans="62:63" x14ac:dyDescent="0.35">
      <c r="BJ56" s="3" t="s">
        <v>125</v>
      </c>
      <c r="BK56" s="3" t="s">
        <v>125</v>
      </c>
    </row>
    <row r="57" spans="62:63" x14ac:dyDescent="0.35">
      <c r="BJ57" s="3" t="s">
        <v>126</v>
      </c>
      <c r="BK57" s="3" t="s">
        <v>126</v>
      </c>
    </row>
    <row r="58" spans="62:63" x14ac:dyDescent="0.35">
      <c r="BJ58" s="3" t="s">
        <v>127</v>
      </c>
      <c r="BK58" s="3" t="s">
        <v>127</v>
      </c>
    </row>
    <row r="59" spans="62:63" x14ac:dyDescent="0.35">
      <c r="BJ59" s="3" t="s">
        <v>128</v>
      </c>
      <c r="BK59" s="3" t="s">
        <v>128</v>
      </c>
    </row>
    <row r="60" spans="62:63" x14ac:dyDescent="0.35">
      <c r="BJ60" s="3" t="s">
        <v>129</v>
      </c>
      <c r="BK60" s="3" t="s">
        <v>129</v>
      </c>
    </row>
    <row r="61" spans="62:63" x14ac:dyDescent="0.35">
      <c r="BJ61" s="3" t="s">
        <v>130</v>
      </c>
      <c r="BK61" s="3" t="s">
        <v>130</v>
      </c>
    </row>
    <row r="62" spans="62:63" x14ac:dyDescent="0.35">
      <c r="BJ62" s="3" t="s">
        <v>131</v>
      </c>
      <c r="BK62" s="3" t="s">
        <v>131</v>
      </c>
    </row>
    <row r="63" spans="62:63" x14ac:dyDescent="0.35">
      <c r="BJ63" s="3" t="s">
        <v>132</v>
      </c>
      <c r="BK63" s="3" t="s">
        <v>132</v>
      </c>
    </row>
    <row r="64" spans="62:63" x14ac:dyDescent="0.35">
      <c r="BJ64" s="3" t="s">
        <v>133</v>
      </c>
      <c r="BK64" s="3" t="s">
        <v>133</v>
      </c>
    </row>
    <row r="65" spans="2:63" x14ac:dyDescent="0.35">
      <c r="BJ65" s="3" t="s">
        <v>134</v>
      </c>
      <c r="BK65" s="3" t="s">
        <v>134</v>
      </c>
    </row>
    <row r="66" spans="2:63" x14ac:dyDescent="0.35">
      <c r="B66" s="7"/>
      <c r="BJ66" s="3" t="s">
        <v>135</v>
      </c>
      <c r="BK66" s="3" t="s">
        <v>135</v>
      </c>
    </row>
    <row r="67" spans="2:63" x14ac:dyDescent="0.35">
      <c r="BJ67" s="3" t="s">
        <v>136</v>
      </c>
      <c r="BK67" s="3" t="s">
        <v>136</v>
      </c>
    </row>
    <row r="68" spans="2:63" x14ac:dyDescent="0.35">
      <c r="BJ68" s="3" t="s">
        <v>137</v>
      </c>
      <c r="BK68" s="3" t="s">
        <v>137</v>
      </c>
    </row>
    <row r="69" spans="2:63" x14ac:dyDescent="0.35">
      <c r="BJ69" s="3" t="s">
        <v>138</v>
      </c>
      <c r="BK69" s="3" t="s">
        <v>138</v>
      </c>
    </row>
  </sheetData>
  <sortState xmlns:xlrd2="http://schemas.microsoft.com/office/spreadsheetml/2017/richdata2"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110-A759-4F9C-AB36-A6A44A32961E}">
  <sheetPr codeName="Planilha6"/>
  <dimension ref="A1:B39"/>
  <sheetViews>
    <sheetView workbookViewId="0">
      <selection activeCell="A33" sqref="A33"/>
    </sheetView>
  </sheetViews>
  <sheetFormatPr defaultColWidth="9.1796875" defaultRowHeight="12.5" x14ac:dyDescent="0.35"/>
  <cols>
    <col min="1" max="1" width="22.81640625" style="20" customWidth="1"/>
    <col min="2" max="2" width="164.453125" style="20" customWidth="1"/>
    <col min="3" max="16384" width="9.1796875" style="20"/>
  </cols>
  <sheetData>
    <row r="1" spans="1:2" ht="13" x14ac:dyDescent="0.35">
      <c r="A1" s="27" t="s">
        <v>139</v>
      </c>
      <c r="B1" s="27" t="s">
        <v>140</v>
      </c>
    </row>
    <row r="2" spans="1:2" s="22" customFormat="1" x14ac:dyDescent="0.35">
      <c r="A2" s="21" t="s">
        <v>141</v>
      </c>
    </row>
    <row r="3" spans="1:2" x14ac:dyDescent="0.35">
      <c r="A3" s="20" t="s">
        <v>142</v>
      </c>
      <c r="B3" s="20" t="s">
        <v>143</v>
      </c>
    </row>
    <row r="4" spans="1:2" x14ac:dyDescent="0.35">
      <c r="A4" s="20" t="s">
        <v>144</v>
      </c>
      <c r="B4" s="20" t="s">
        <v>145</v>
      </c>
    </row>
    <row r="5" spans="1:2" x14ac:dyDescent="0.35">
      <c r="A5" s="20" t="s">
        <v>146</v>
      </c>
      <c r="B5" s="20" t="s">
        <v>147</v>
      </c>
    </row>
    <row r="6" spans="1:2" x14ac:dyDescent="0.35">
      <c r="A6" s="20" t="s">
        <v>148</v>
      </c>
      <c r="B6" s="20" t="s">
        <v>149</v>
      </c>
    </row>
    <row r="7" spans="1:2" x14ac:dyDescent="0.35">
      <c r="A7" s="20" t="s">
        <v>150</v>
      </c>
      <c r="B7" s="20" t="s">
        <v>151</v>
      </c>
    </row>
    <row r="8" spans="1:2" x14ac:dyDescent="0.35">
      <c r="A8" s="20" t="s">
        <v>152</v>
      </c>
      <c r="B8" s="20" t="s">
        <v>153</v>
      </c>
    </row>
    <row r="9" spans="1:2" x14ac:dyDescent="0.35">
      <c r="A9" s="23" t="s">
        <v>154</v>
      </c>
      <c r="B9" s="23" t="s">
        <v>155</v>
      </c>
    </row>
    <row r="10" spans="1:2" x14ac:dyDescent="0.35">
      <c r="A10" s="23" t="s">
        <v>156</v>
      </c>
      <c r="B10" s="23" t="s">
        <v>157</v>
      </c>
    </row>
    <row r="11" spans="1:2" ht="25" x14ac:dyDescent="0.35">
      <c r="A11" s="20" t="s">
        <v>158</v>
      </c>
      <c r="B11" s="24" t="s">
        <v>159</v>
      </c>
    </row>
    <row r="12" spans="1:2" x14ac:dyDescent="0.35">
      <c r="A12" s="23" t="s">
        <v>160</v>
      </c>
      <c r="B12" s="23" t="s">
        <v>161</v>
      </c>
    </row>
    <row r="13" spans="1:2" x14ac:dyDescent="0.35">
      <c r="A13" s="20" t="s">
        <v>162</v>
      </c>
      <c r="B13" s="20" t="s">
        <v>163</v>
      </c>
    </row>
    <row r="14" spans="1:2" x14ac:dyDescent="0.35">
      <c r="A14" s="20" t="s">
        <v>164</v>
      </c>
      <c r="B14" s="20" t="s">
        <v>165</v>
      </c>
    </row>
    <row r="15" spans="1:2" x14ac:dyDescent="0.35">
      <c r="A15" s="20" t="s">
        <v>166</v>
      </c>
      <c r="B15" s="20" t="s">
        <v>167</v>
      </c>
    </row>
    <row r="17" spans="1:2" x14ac:dyDescent="0.35">
      <c r="A17" s="25" t="s">
        <v>168</v>
      </c>
    </row>
    <row r="18" spans="1:2" x14ac:dyDescent="0.35">
      <c r="A18" s="20" t="s">
        <v>142</v>
      </c>
      <c r="B18" s="20" t="s">
        <v>169</v>
      </c>
    </row>
    <row r="19" spans="1:2" x14ac:dyDescent="0.35">
      <c r="A19" s="20" t="s">
        <v>144</v>
      </c>
      <c r="B19" s="20" t="s">
        <v>170</v>
      </c>
    </row>
    <row r="20" spans="1:2" x14ac:dyDescent="0.35">
      <c r="A20" s="23" t="s">
        <v>146</v>
      </c>
      <c r="B20" s="23" t="s">
        <v>147</v>
      </c>
    </row>
    <row r="21" spans="1:2" x14ac:dyDescent="0.35">
      <c r="A21" s="20" t="s">
        <v>148</v>
      </c>
      <c r="B21" s="20" t="s">
        <v>149</v>
      </c>
    </row>
    <row r="22" spans="1:2" x14ac:dyDescent="0.35">
      <c r="A22" s="20" t="s">
        <v>150</v>
      </c>
      <c r="B22" s="20" t="s">
        <v>151</v>
      </c>
    </row>
    <row r="23" spans="1:2" x14ac:dyDescent="0.35">
      <c r="A23" s="20" t="s">
        <v>152</v>
      </c>
      <c r="B23" s="20" t="s">
        <v>153</v>
      </c>
    </row>
    <row r="24" spans="1:2" x14ac:dyDescent="0.35">
      <c r="A24" s="23" t="s">
        <v>154</v>
      </c>
      <c r="B24" s="23" t="s">
        <v>155</v>
      </c>
    </row>
    <row r="25" spans="1:2" x14ac:dyDescent="0.35">
      <c r="A25" s="23" t="s">
        <v>156</v>
      </c>
      <c r="B25" s="23" t="s">
        <v>157</v>
      </c>
    </row>
    <row r="26" spans="1:2" ht="25" x14ac:dyDescent="0.35">
      <c r="A26" s="20" t="s">
        <v>158</v>
      </c>
      <c r="B26" s="24" t="s">
        <v>159</v>
      </c>
    </row>
    <row r="27" spans="1:2" x14ac:dyDescent="0.35">
      <c r="A27" s="20" t="s">
        <v>160</v>
      </c>
      <c r="B27" s="20" t="s">
        <v>161</v>
      </c>
    </row>
    <row r="28" spans="1:2" x14ac:dyDescent="0.35">
      <c r="A28" s="20" t="s">
        <v>162</v>
      </c>
      <c r="B28" s="20" t="s">
        <v>163</v>
      </c>
    </row>
    <row r="29" spans="1:2" x14ac:dyDescent="0.35">
      <c r="A29" s="23" t="s">
        <v>164</v>
      </c>
      <c r="B29" s="23" t="s">
        <v>165</v>
      </c>
    </row>
    <row r="30" spans="1:2" x14ac:dyDescent="0.35">
      <c r="A30" s="23" t="s">
        <v>166</v>
      </c>
      <c r="B30" s="23" t="s">
        <v>167</v>
      </c>
    </row>
    <row r="32" spans="1:2" x14ac:dyDescent="0.35">
      <c r="A32" s="25" t="s">
        <v>171</v>
      </c>
      <c r="B32" s="26" t="s">
        <v>172</v>
      </c>
    </row>
    <row r="34" spans="1:2" x14ac:dyDescent="0.35">
      <c r="A34" s="20" t="s">
        <v>142</v>
      </c>
      <c r="B34" s="20" t="s">
        <v>143</v>
      </c>
    </row>
    <row r="35" spans="1:2" x14ac:dyDescent="0.35">
      <c r="A35" s="20" t="s">
        <v>173</v>
      </c>
      <c r="B35" s="20" t="s">
        <v>174</v>
      </c>
    </row>
    <row r="36" spans="1:2" x14ac:dyDescent="0.35">
      <c r="A36" s="20" t="s">
        <v>175</v>
      </c>
      <c r="B36" s="20" t="s">
        <v>176</v>
      </c>
    </row>
    <row r="37" spans="1:2" x14ac:dyDescent="0.35">
      <c r="A37" s="20" t="s">
        <v>152</v>
      </c>
      <c r="B37" s="20" t="s">
        <v>169</v>
      </c>
    </row>
    <row r="38" spans="1:2" x14ac:dyDescent="0.35">
      <c r="A38" s="20" t="s">
        <v>177</v>
      </c>
      <c r="B38" s="20" t="s">
        <v>178</v>
      </c>
    </row>
    <row r="39" spans="1:2" x14ac:dyDescent="0.35">
      <c r="A39" s="20" t="s">
        <v>179</v>
      </c>
      <c r="B39" s="20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E5-5E2E-4B67-BC95-B4EC704DB209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4.5" x14ac:dyDescent="0.35"/>
  <cols>
    <col min="1" max="1" width="6.81640625" customWidth="1"/>
    <col min="2" max="2" width="6.81640625" style="10" customWidth="1"/>
    <col min="3" max="3" width="9" customWidth="1"/>
    <col min="4" max="4" width="4.81640625" customWidth="1"/>
    <col min="5" max="6" width="6.81640625" style="28" customWidth="1"/>
    <col min="7" max="7" width="11" style="28" customWidth="1"/>
    <col min="8" max="8" width="9" style="28" customWidth="1"/>
    <col min="9" max="9" width="7" customWidth="1"/>
    <col min="10" max="11" width="6.08984375" bestFit="1" customWidth="1"/>
    <col min="12" max="12" width="6.1796875" customWidth="1"/>
    <col min="13" max="14" width="6.08984375" bestFit="1" customWidth="1"/>
  </cols>
  <sheetData>
    <row r="1" spans="1:14" x14ac:dyDescent="0.35">
      <c r="A1" s="30" t="s">
        <v>181</v>
      </c>
      <c r="B1" s="31" t="s">
        <v>182</v>
      </c>
      <c r="C1" t="s">
        <v>183</v>
      </c>
      <c r="E1" s="32" t="s">
        <v>181</v>
      </c>
      <c r="F1" s="33" t="s">
        <v>182</v>
      </c>
      <c r="G1" s="28" t="s">
        <v>183</v>
      </c>
      <c r="H1" s="28" t="s">
        <v>184</v>
      </c>
      <c r="J1" t="s">
        <v>182</v>
      </c>
      <c r="K1" t="s">
        <v>181</v>
      </c>
      <c r="M1" t="s">
        <v>182</v>
      </c>
      <c r="N1" t="s">
        <v>181</v>
      </c>
    </row>
    <row r="2" spans="1:14" x14ac:dyDescent="0.35">
      <c r="A2" s="34" t="s">
        <v>107</v>
      </c>
      <c r="B2" s="35" t="s">
        <v>112</v>
      </c>
      <c r="C2" s="34"/>
      <c r="D2" s="34"/>
      <c r="E2" s="29" t="s">
        <v>107</v>
      </c>
      <c r="F2" s="36" t="s">
        <v>112</v>
      </c>
      <c r="G2" s="29"/>
      <c r="H2" s="29"/>
      <c r="I2" s="11"/>
      <c r="J2" t="s">
        <v>107</v>
      </c>
      <c r="K2" t="s">
        <v>118</v>
      </c>
      <c r="M2" t="s">
        <v>107</v>
      </c>
      <c r="N2" t="s">
        <v>118</v>
      </c>
    </row>
    <row r="3" spans="1:14" x14ac:dyDescent="0.35">
      <c r="A3" s="34" t="s">
        <v>108</v>
      </c>
      <c r="B3" s="35" t="s">
        <v>108</v>
      </c>
      <c r="C3" s="34"/>
      <c r="D3" s="34"/>
      <c r="E3" s="29" t="s">
        <v>108</v>
      </c>
      <c r="F3" s="36" t="s">
        <v>108</v>
      </c>
      <c r="G3" s="29" t="s">
        <v>111</v>
      </c>
      <c r="H3" s="29" t="s">
        <v>113</v>
      </c>
      <c r="I3" s="29"/>
      <c r="J3" t="s">
        <v>108</v>
      </c>
      <c r="K3" t="s">
        <v>108</v>
      </c>
      <c r="M3" t="s">
        <v>108</v>
      </c>
      <c r="N3" t="s">
        <v>108</v>
      </c>
    </row>
    <row r="4" spans="1:14" x14ac:dyDescent="0.35">
      <c r="A4" s="34" t="s">
        <v>114</v>
      </c>
      <c r="B4" s="35" t="s">
        <v>114</v>
      </c>
      <c r="C4" s="34"/>
      <c r="D4" s="34"/>
      <c r="E4" s="29" t="s">
        <v>114</v>
      </c>
      <c r="F4" s="36" t="s">
        <v>114</v>
      </c>
      <c r="G4" s="29"/>
      <c r="H4" s="29"/>
      <c r="I4" s="29"/>
      <c r="J4" t="s">
        <v>109</v>
      </c>
      <c r="K4" t="s">
        <v>117</v>
      </c>
      <c r="M4" t="s">
        <v>109</v>
      </c>
      <c r="N4" t="s">
        <v>117</v>
      </c>
    </row>
    <row r="5" spans="1:14" x14ac:dyDescent="0.35">
      <c r="A5" s="34" t="s">
        <v>115</v>
      </c>
      <c r="B5" s="35" t="s">
        <v>115</v>
      </c>
      <c r="C5" s="34"/>
      <c r="D5" s="34"/>
      <c r="E5" s="29" t="s">
        <v>115</v>
      </c>
      <c r="F5" s="36" t="s">
        <v>115</v>
      </c>
      <c r="G5" s="29"/>
      <c r="H5" s="29"/>
      <c r="I5" s="29"/>
      <c r="J5" t="s">
        <v>110</v>
      </c>
      <c r="K5" t="s">
        <v>118</v>
      </c>
      <c r="M5" t="s">
        <v>110</v>
      </c>
      <c r="N5" t="s">
        <v>118</v>
      </c>
    </row>
    <row r="6" spans="1:14" x14ac:dyDescent="0.35">
      <c r="A6" s="34" t="s">
        <v>116</v>
      </c>
      <c r="B6" s="35" t="s">
        <v>116</v>
      </c>
      <c r="C6" s="34"/>
      <c r="D6" s="34"/>
      <c r="E6" s="29" t="s">
        <v>116</v>
      </c>
      <c r="F6" s="36" t="s">
        <v>116</v>
      </c>
      <c r="G6" s="29"/>
      <c r="H6" s="29"/>
      <c r="I6" s="29"/>
      <c r="J6" t="s">
        <v>111</v>
      </c>
      <c r="K6" t="s">
        <v>130</v>
      </c>
      <c r="M6" t="s">
        <v>111</v>
      </c>
      <c r="N6" t="s">
        <v>108</v>
      </c>
    </row>
    <row r="7" spans="1:14" x14ac:dyDescent="0.35">
      <c r="A7" s="34" t="s">
        <v>117</v>
      </c>
      <c r="B7" s="35" t="s">
        <v>109</v>
      </c>
      <c r="D7" s="34"/>
      <c r="E7" s="29" t="s">
        <v>117</v>
      </c>
      <c r="F7" s="36" t="s">
        <v>109</v>
      </c>
      <c r="G7" s="29" t="s">
        <v>117</v>
      </c>
      <c r="H7" s="29"/>
      <c r="I7" s="29"/>
      <c r="J7" t="s">
        <v>112</v>
      </c>
      <c r="K7" t="s">
        <v>107</v>
      </c>
      <c r="M7" t="s">
        <v>112</v>
      </c>
      <c r="N7" t="s">
        <v>107</v>
      </c>
    </row>
    <row r="8" spans="1:14" x14ac:dyDescent="0.35">
      <c r="A8" s="34" t="s">
        <v>117</v>
      </c>
      <c r="B8" s="34" t="s">
        <v>117</v>
      </c>
      <c r="D8" s="34"/>
      <c r="E8" s="29" t="s">
        <v>118</v>
      </c>
      <c r="F8" s="36" t="s">
        <v>107</v>
      </c>
      <c r="G8" s="29" t="s">
        <v>110</v>
      </c>
      <c r="H8" s="29" t="s">
        <v>133</v>
      </c>
      <c r="I8" s="29"/>
      <c r="J8" t="s">
        <v>113</v>
      </c>
      <c r="K8" t="s">
        <v>121</v>
      </c>
      <c r="M8" t="s">
        <v>113</v>
      </c>
      <c r="N8" t="s">
        <v>108</v>
      </c>
    </row>
    <row r="9" spans="1:14" x14ac:dyDescent="0.35">
      <c r="A9" s="34" t="s">
        <v>118</v>
      </c>
      <c r="B9" s="35" t="s">
        <v>107</v>
      </c>
      <c r="C9" s="34" t="s">
        <v>110</v>
      </c>
      <c r="D9" s="34"/>
      <c r="E9" s="29" t="s">
        <v>119</v>
      </c>
      <c r="F9" s="36" t="s">
        <v>118</v>
      </c>
      <c r="G9" s="29"/>
      <c r="H9" s="29"/>
      <c r="I9" s="29"/>
      <c r="J9" t="s">
        <v>114</v>
      </c>
      <c r="K9" t="s">
        <v>114</v>
      </c>
      <c r="M9" t="s">
        <v>114</v>
      </c>
      <c r="N9" t="s">
        <v>114</v>
      </c>
    </row>
    <row r="10" spans="1:14" x14ac:dyDescent="0.35">
      <c r="A10" s="34" t="s">
        <v>119</v>
      </c>
      <c r="B10" s="35" t="s">
        <v>118</v>
      </c>
      <c r="C10" s="34"/>
      <c r="D10" s="34"/>
      <c r="E10" s="29" t="s">
        <v>185</v>
      </c>
      <c r="F10" s="36" t="s">
        <v>119</v>
      </c>
      <c r="G10" s="29"/>
      <c r="H10" s="29"/>
      <c r="I10" s="29"/>
      <c r="J10" t="s">
        <v>115</v>
      </c>
      <c r="K10" t="s">
        <v>115</v>
      </c>
      <c r="M10" t="s">
        <v>115</v>
      </c>
      <c r="N10" t="s">
        <v>115</v>
      </c>
    </row>
    <row r="11" spans="1:14" x14ac:dyDescent="0.35">
      <c r="A11" s="34" t="s">
        <v>185</v>
      </c>
      <c r="B11" s="35" t="s">
        <v>119</v>
      </c>
      <c r="C11" s="34"/>
      <c r="D11" s="34"/>
      <c r="E11" s="29" t="s">
        <v>120</v>
      </c>
      <c r="F11" s="36" t="s">
        <v>120</v>
      </c>
      <c r="G11" s="29"/>
      <c r="H11" s="29"/>
      <c r="I11" s="29"/>
      <c r="J11" t="s">
        <v>116</v>
      </c>
      <c r="K11" t="s">
        <v>116</v>
      </c>
      <c r="M11" t="s">
        <v>116</v>
      </c>
      <c r="N11" t="s">
        <v>116</v>
      </c>
    </row>
    <row r="12" spans="1:14" x14ac:dyDescent="0.35">
      <c r="A12" s="34" t="s">
        <v>120</v>
      </c>
      <c r="B12" s="35" t="s">
        <v>120</v>
      </c>
      <c r="C12" s="34"/>
      <c r="D12" s="34"/>
      <c r="E12" s="29" t="s">
        <v>121</v>
      </c>
      <c r="F12" s="36"/>
      <c r="G12" s="29"/>
      <c r="H12" s="29"/>
      <c r="I12" s="29"/>
      <c r="J12" t="s">
        <v>117</v>
      </c>
      <c r="K12" t="s">
        <v>117</v>
      </c>
      <c r="M12" t="s">
        <v>117</v>
      </c>
      <c r="N12" t="s">
        <v>117</v>
      </c>
    </row>
    <row r="13" spans="1:14" x14ac:dyDescent="0.35">
      <c r="A13" s="34" t="s">
        <v>121</v>
      </c>
      <c r="B13" s="35" t="s">
        <v>113</v>
      </c>
      <c r="C13" s="34"/>
      <c r="D13" s="34"/>
      <c r="E13" s="29" t="s">
        <v>122</v>
      </c>
      <c r="F13" s="36" t="s">
        <v>121</v>
      </c>
      <c r="G13" s="29"/>
      <c r="H13" s="29"/>
      <c r="I13" s="29"/>
      <c r="J13" t="s">
        <v>118</v>
      </c>
      <c r="K13" t="s">
        <v>119</v>
      </c>
      <c r="M13" t="s">
        <v>118</v>
      </c>
      <c r="N13" t="s">
        <v>119</v>
      </c>
    </row>
    <row r="14" spans="1:14" x14ac:dyDescent="0.35">
      <c r="A14" s="34" t="s">
        <v>122</v>
      </c>
      <c r="B14" s="35" t="s">
        <v>121</v>
      </c>
      <c r="C14" s="34"/>
      <c r="D14" s="34"/>
      <c r="E14" s="29" t="s">
        <v>123</v>
      </c>
      <c r="F14" s="36" t="s">
        <v>124</v>
      </c>
      <c r="G14" s="29"/>
      <c r="H14" s="29"/>
      <c r="I14" s="29"/>
      <c r="J14" t="s">
        <v>119</v>
      </c>
      <c r="K14" t="s">
        <v>185</v>
      </c>
      <c r="M14" t="s">
        <v>119</v>
      </c>
      <c r="N14" t="s">
        <v>185</v>
      </c>
    </row>
    <row r="15" spans="1:14" x14ac:dyDescent="0.35">
      <c r="A15" s="34" t="s">
        <v>123</v>
      </c>
      <c r="B15" s="35" t="s">
        <v>124</v>
      </c>
      <c r="C15" s="34"/>
      <c r="D15" s="34"/>
      <c r="E15" s="29" t="s">
        <v>125</v>
      </c>
      <c r="F15" s="36" t="s">
        <v>123</v>
      </c>
      <c r="G15" s="29"/>
      <c r="H15" s="29"/>
      <c r="I15" s="29"/>
      <c r="J15" t="s">
        <v>120</v>
      </c>
      <c r="K15" t="s">
        <v>120</v>
      </c>
      <c r="M15" t="s">
        <v>120</v>
      </c>
      <c r="N15" t="s">
        <v>120</v>
      </c>
    </row>
    <row r="16" spans="1:14" x14ac:dyDescent="0.35">
      <c r="A16" s="34" t="s">
        <v>125</v>
      </c>
      <c r="B16" s="35" t="s">
        <v>123</v>
      </c>
      <c r="C16" s="34"/>
      <c r="D16" s="34"/>
      <c r="E16" s="29" t="s">
        <v>126</v>
      </c>
      <c r="F16" s="36" t="s">
        <v>126</v>
      </c>
      <c r="G16" s="29"/>
      <c r="H16" s="29"/>
      <c r="I16" s="29"/>
      <c r="J16" t="s">
        <v>121</v>
      </c>
      <c r="K16" t="s">
        <v>122</v>
      </c>
      <c r="M16" t="s">
        <v>121</v>
      </c>
      <c r="N16" t="s">
        <v>122</v>
      </c>
    </row>
    <row r="17" spans="1:14" x14ac:dyDescent="0.35">
      <c r="A17" s="34" t="s">
        <v>126</v>
      </c>
      <c r="B17" s="35" t="s">
        <v>126</v>
      </c>
      <c r="C17" s="34"/>
      <c r="D17" s="34"/>
      <c r="E17" s="29" t="s">
        <v>186</v>
      </c>
      <c r="F17" s="36" t="s">
        <v>125</v>
      </c>
      <c r="G17" s="29"/>
      <c r="H17" s="29"/>
      <c r="I17" s="29"/>
      <c r="J17" t="s">
        <v>122</v>
      </c>
      <c r="K17" t="s">
        <v>133</v>
      </c>
      <c r="M17" t="s">
        <v>123</v>
      </c>
      <c r="N17" t="s">
        <v>125</v>
      </c>
    </row>
    <row r="18" spans="1:14" x14ac:dyDescent="0.35">
      <c r="A18" s="34" t="s">
        <v>186</v>
      </c>
      <c r="B18" s="35" t="s">
        <v>125</v>
      </c>
      <c r="C18" s="34"/>
      <c r="D18" s="34"/>
      <c r="E18" s="29" t="s">
        <v>127</v>
      </c>
      <c r="F18" s="36" t="s">
        <v>127</v>
      </c>
      <c r="G18" s="29"/>
      <c r="H18" s="29"/>
      <c r="I18" s="29"/>
      <c r="J18" t="s">
        <v>123</v>
      </c>
      <c r="K18" t="s">
        <v>125</v>
      </c>
      <c r="M18" t="s">
        <v>124</v>
      </c>
      <c r="N18" t="s">
        <v>123</v>
      </c>
    </row>
    <row r="19" spans="1:14" x14ac:dyDescent="0.35">
      <c r="A19" s="34" t="s">
        <v>127</v>
      </c>
      <c r="B19" s="35" t="s">
        <v>127</v>
      </c>
      <c r="C19" s="34"/>
      <c r="D19" s="34"/>
      <c r="E19" s="29" t="s">
        <v>128</v>
      </c>
      <c r="F19" s="36" t="s">
        <v>128</v>
      </c>
      <c r="G19" s="29"/>
      <c r="H19" s="29"/>
      <c r="I19" s="29"/>
      <c r="J19" t="s">
        <v>124</v>
      </c>
      <c r="K19" t="s">
        <v>123</v>
      </c>
      <c r="M19" t="s">
        <v>125</v>
      </c>
      <c r="N19" t="s">
        <v>186</v>
      </c>
    </row>
    <row r="20" spans="1:14" x14ac:dyDescent="0.35">
      <c r="A20" s="34" t="s">
        <v>128</v>
      </c>
      <c r="B20" s="35" t="s">
        <v>128</v>
      </c>
      <c r="C20" s="34"/>
      <c r="D20" s="34"/>
      <c r="E20" s="29" t="s">
        <v>129</v>
      </c>
      <c r="F20" s="36" t="s">
        <v>129</v>
      </c>
      <c r="G20" s="29"/>
      <c r="H20" s="29"/>
      <c r="I20" s="29"/>
      <c r="J20" t="s">
        <v>125</v>
      </c>
      <c r="K20" t="s">
        <v>186</v>
      </c>
      <c r="M20" t="s">
        <v>126</v>
      </c>
      <c r="N20" t="s">
        <v>126</v>
      </c>
    </row>
    <row r="21" spans="1:14" x14ac:dyDescent="0.35">
      <c r="A21" s="34" t="s">
        <v>129</v>
      </c>
      <c r="B21" s="35" t="s">
        <v>129</v>
      </c>
      <c r="C21" s="34"/>
      <c r="D21" s="34"/>
      <c r="E21" s="29" t="s">
        <v>130</v>
      </c>
      <c r="F21" s="36"/>
      <c r="G21" s="29"/>
      <c r="H21" s="29"/>
      <c r="I21" s="29"/>
      <c r="J21" t="s">
        <v>126</v>
      </c>
      <c r="K21" t="s">
        <v>126</v>
      </c>
      <c r="M21" t="s">
        <v>127</v>
      </c>
      <c r="N21" t="s">
        <v>127</v>
      </c>
    </row>
    <row r="22" spans="1:14" x14ac:dyDescent="0.35">
      <c r="A22" s="34" t="s">
        <v>130</v>
      </c>
      <c r="B22" s="35" t="s">
        <v>111</v>
      </c>
      <c r="C22" s="34" t="s">
        <v>131</v>
      </c>
      <c r="D22" s="34"/>
      <c r="E22" s="29" t="s">
        <v>131</v>
      </c>
      <c r="F22" s="36" t="s">
        <v>131</v>
      </c>
      <c r="G22" s="29"/>
      <c r="H22" s="29"/>
      <c r="I22" s="29"/>
      <c r="J22" t="s">
        <v>127</v>
      </c>
      <c r="K22" t="s">
        <v>127</v>
      </c>
      <c r="M22" t="s">
        <v>128</v>
      </c>
      <c r="N22" t="s">
        <v>128</v>
      </c>
    </row>
    <row r="23" spans="1:14" x14ac:dyDescent="0.35">
      <c r="A23" s="34" t="s">
        <v>131</v>
      </c>
      <c r="B23" s="35" t="s">
        <v>130</v>
      </c>
      <c r="C23" s="34" t="s">
        <v>132</v>
      </c>
      <c r="D23" s="34"/>
      <c r="E23" s="29" t="s">
        <v>133</v>
      </c>
      <c r="F23" s="36" t="s">
        <v>134</v>
      </c>
      <c r="G23" s="29"/>
      <c r="H23" s="29"/>
      <c r="I23" s="29"/>
      <c r="J23" t="s">
        <v>128</v>
      </c>
      <c r="K23" t="s">
        <v>128</v>
      </c>
      <c r="M23" t="s">
        <v>129</v>
      </c>
      <c r="N23" t="s">
        <v>129</v>
      </c>
    </row>
    <row r="24" spans="1:14" x14ac:dyDescent="0.35">
      <c r="A24" s="34" t="s">
        <v>133</v>
      </c>
      <c r="B24" s="35" t="s">
        <v>122</v>
      </c>
      <c r="C24" s="34" t="s">
        <v>134</v>
      </c>
      <c r="D24" s="34"/>
      <c r="E24" s="29" t="s">
        <v>134</v>
      </c>
      <c r="F24" s="36" t="s">
        <v>135</v>
      </c>
      <c r="G24" s="29"/>
      <c r="H24" s="29"/>
      <c r="I24" s="29"/>
      <c r="J24" t="s">
        <v>129</v>
      </c>
      <c r="K24" t="s">
        <v>129</v>
      </c>
      <c r="M24" t="s">
        <v>131</v>
      </c>
      <c r="N24" t="s">
        <v>131</v>
      </c>
    </row>
    <row r="25" spans="1:14" x14ac:dyDescent="0.35">
      <c r="A25" s="34" t="s">
        <v>134</v>
      </c>
      <c r="B25" s="35" t="s">
        <v>133</v>
      </c>
      <c r="C25" s="34" t="s">
        <v>135</v>
      </c>
      <c r="D25" s="34"/>
      <c r="E25" s="29" t="s">
        <v>136</v>
      </c>
      <c r="F25" s="36" t="s">
        <v>136</v>
      </c>
      <c r="G25" s="29"/>
      <c r="H25" s="29"/>
      <c r="I25" s="29"/>
      <c r="J25" t="s">
        <v>130</v>
      </c>
      <c r="K25" t="s">
        <v>131</v>
      </c>
      <c r="M25" t="s">
        <v>133</v>
      </c>
      <c r="N25" t="s">
        <v>118</v>
      </c>
    </row>
    <row r="26" spans="1:14" x14ac:dyDescent="0.35">
      <c r="A26" s="34" t="s">
        <v>136</v>
      </c>
      <c r="B26" s="35" t="s">
        <v>136</v>
      </c>
      <c r="C26" s="34"/>
      <c r="D26" s="34"/>
      <c r="E26" s="29" t="s">
        <v>137</v>
      </c>
      <c r="F26" s="36" t="s">
        <v>137</v>
      </c>
      <c r="G26" s="29"/>
      <c r="H26" s="29"/>
      <c r="I26" s="29"/>
      <c r="J26" t="s">
        <v>131</v>
      </c>
      <c r="K26" t="s">
        <v>130</v>
      </c>
      <c r="M26" t="s">
        <v>134</v>
      </c>
      <c r="N26" t="s">
        <v>133</v>
      </c>
    </row>
    <row r="27" spans="1:14" x14ac:dyDescent="0.35">
      <c r="A27" s="34" t="s">
        <v>137</v>
      </c>
      <c r="B27" s="35" t="s">
        <v>137</v>
      </c>
      <c r="C27" s="34"/>
      <c r="D27" s="34"/>
      <c r="E27" s="29" t="s">
        <v>138</v>
      </c>
      <c r="F27" s="36" t="s">
        <v>138</v>
      </c>
      <c r="G27" s="29"/>
      <c r="H27" s="29"/>
      <c r="I27" s="29"/>
      <c r="J27" t="s">
        <v>132</v>
      </c>
      <c r="K27" t="s">
        <v>131</v>
      </c>
      <c r="M27" t="s">
        <v>135</v>
      </c>
      <c r="N27" t="s">
        <v>134</v>
      </c>
    </row>
    <row r="28" spans="1:14" x14ac:dyDescent="0.35">
      <c r="A28" s="34" t="s">
        <v>138</v>
      </c>
      <c r="B28" s="35" t="s">
        <v>138</v>
      </c>
      <c r="C28" s="34"/>
      <c r="J28" t="s">
        <v>133</v>
      </c>
      <c r="K28" t="s">
        <v>134</v>
      </c>
      <c r="M28" t="s">
        <v>136</v>
      </c>
      <c r="N28" t="s">
        <v>136</v>
      </c>
    </row>
    <row r="29" spans="1:14" x14ac:dyDescent="0.35">
      <c r="A29" s="11"/>
      <c r="B29" s="11"/>
      <c r="C29" s="11"/>
      <c r="D29" s="11"/>
      <c r="E29" s="29"/>
      <c r="F29" s="29"/>
      <c r="G29" s="29"/>
      <c r="H29" s="29"/>
      <c r="I29" s="11"/>
      <c r="J29" t="s">
        <v>134</v>
      </c>
      <c r="K29" t="s">
        <v>133</v>
      </c>
      <c r="M29" t="s">
        <v>137</v>
      </c>
      <c r="N29" t="s">
        <v>137</v>
      </c>
    </row>
    <row r="30" spans="1:14" x14ac:dyDescent="0.35">
      <c r="J30" t="s">
        <v>135</v>
      </c>
      <c r="K30" t="s">
        <v>134</v>
      </c>
      <c r="M30" t="s">
        <v>138</v>
      </c>
      <c r="N30" t="s">
        <v>138</v>
      </c>
    </row>
    <row r="31" spans="1:14" x14ac:dyDescent="0.35">
      <c r="J31" t="s">
        <v>136</v>
      </c>
      <c r="K31" t="s">
        <v>136</v>
      </c>
    </row>
    <row r="32" spans="1:14" x14ac:dyDescent="0.35">
      <c r="J32" t="s">
        <v>137</v>
      </c>
      <c r="K32" t="s">
        <v>137</v>
      </c>
    </row>
    <row r="33" spans="10:11" x14ac:dyDescent="0.35">
      <c r="J33" t="s">
        <v>138</v>
      </c>
      <c r="K33" t="s">
        <v>138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11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523297-0d47-40db-ae8a-9c56590a3250" xsi:nil="true"/>
    <lcf76f155ced4ddcb4097134ff3c332f xmlns="504b0134-d84c-496e-803a-694728727562">
      <Terms xmlns="http://schemas.microsoft.com/office/infopath/2007/PartnerControls"/>
    </lcf76f155ced4ddcb4097134ff3c332f>
    <_dlc_DocId xmlns="25523297-0d47-40db-ae8a-9c56590a3250">HFHJ4S55WUWV-889716754-291398</_dlc_DocId>
    <_dlc_DocIdUrl xmlns="25523297-0d47-40db-ae8a-9c56590a3250">
      <Url>https://fabhat365.sharepoint.com/sites/tecnico/_layouts/15/DocIdRedir.aspx?ID=HFHJ4S55WUWV-889716754-291398</Url>
      <Description>HFHJ4S55WUWV-889716754-291398</Description>
    </_dlc_DocIdUrl>
  </documentManagement>
</p:properties>
</file>

<file path=customXml/item24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EAEF4769BB424787B7B9C752E26787" ma:contentTypeVersion="14" ma:contentTypeDescription="Crie um novo documento." ma:contentTypeScope="" ma:versionID="3348362d5d4f82295cbb8ff1c16a6f72">
  <xsd:schema xmlns:xsd="http://www.w3.org/2001/XMLSchema" xmlns:xs="http://www.w3.org/2001/XMLSchema" xmlns:p="http://schemas.microsoft.com/office/2006/metadata/properties" xmlns:ns2="25523297-0d47-40db-ae8a-9c56590a3250" xmlns:ns3="504b0134-d84c-496e-803a-694728727562" targetNamespace="http://schemas.microsoft.com/office/2006/metadata/properties" ma:root="true" ma:fieldsID="44ce63ba7365511a78de2ecd56640fdb" ns2:_="" ns3:_="">
    <xsd:import namespace="25523297-0d47-40db-ae8a-9c56590a3250"/>
    <xsd:import namespace="504b0134-d84c-496e-803a-6947287275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23297-0d47-40db-ae8a-9c56590a325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0920b0-8f74-4636-8dac-9a45b2e0b97f}" ma:internalName="TaxCatchAll" ma:showField="CatchAllData" ma:web="25523297-0d47-40db-ae8a-9c56590a32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b0134-d84c-496e-803a-694728727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bd7bcd74-458e-4594-8266-0d2005d490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6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9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1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M H A A B Q S w M E F A A C A A g A 1 a i Q V S n H i a C k A A A A 9 g A A A B I A H A B D b 2 5 m a W c v U G F j a 2 F n Z S 5 4 b W w g o h g A K K A U A A A A A A A A A A A A A A A A A A A A A A A A A A A A h Y 9 N C s I w G E S v U r J v / g S R 8 j U F 3 V o Q B X E b Y m y D b V q a 1 P R u L j y S V 7 C i V X c u 5 8 1 b z N y v N 8 i G u o o u u n O m s S l i m K J I W 9 U c j S 1 S 1 P t T v E C Z g I 1 U Z 1 n o a J S t S w Z 3 T F H p f Z s Q E k L A Y Y a b r i C c U k Y O + X q n S l 1 L 9 J H N f z k 2 1 n l p l U Y C 9 q 8 x g m P G G J 5 T j i m Q C U J u 7 F f g 4 9 5 n + w N h 1 V e + 7 7 R o f b z c A p k i k P c H 8 Q B Q S w M E F A A C A A g A 1 a i Q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W o k F X o t s R j D Q Q A A E 8 W A A A T A B w A R m 9 y b X V s Y X M v U 2 V j d G l v b j E u b S C i G A A o o B Q A A A A A A A A A A A A A A A A A A A A A A A A A A A D t W N 1 u 2 z Y U v g + Q d y C U D b A B x W j c r s C w d Y B q J 1 i G L j F s d 7 s w j I K S j h O i F G m Q V N b O 8 E U f p d t F g Q F 7 C r / Y D i X L k m w m d p 0 M A 7 r 4 R g Z / v v O d w + + c Q 0 l D Z J g U Z J A / T 7 4 7 P D g 8 0 N d U Q U y O v O 7 p c S / o B + T C I y 8 I B 3 N 4 Q P B 3 J o U B H D h 9 F w F v d V K l Q J h f p X o b S v m 2 0 Z y N L m g C L 7 w h D Y H T E 2 8 8 H 3 X s D m H G f g 5 w 5 F 2 m R l F N O p K n A p 8 X i z 8 l 6 T K x + C N h E d X W G u 7 m 0 H o t p u x G m k t z D c o u T o R u Z O Z 9 M v P a z 5 5 7 c 5 9 4 g V E s T I 3 0 8 P 8 v l E v l N V e G C g t 9 S O Q N i 6 v Y 2 R A U q F s 5 + b P S 0 N x l Q M g E 6 J o F g Z E o L W y S 8 W e z J W X k f v L t E 2 9 e g X 7 F x L U l x K n W b I I k a u A D q U z D a d + C W i y f X K o Y V C v Q E Y i Y i a t 5 E b X N G a d H E h e J d Z f s o C p 9 c p L 0 C w L 5 G Z X Y Q z a V J O A G F I 1 l i T p U V O i J V E m O O 3 w / h X q 8 S i a l c w Z X E Q P v T M W t c m z e P D x g w m 1 3 X e Q k E / n L / U X + z R c u 8 s 9 U o k v d / 6 E U V w n 2 r 4 i x Q N 8 m x 7 0 q R p 2 i q 1 p U V e 5 A r k q 9 F / T O 2 0 / e t N t v 2 k / 3 k H p 1 u 1 P v P V B a C s r Z 7 3 T x y Q o r i F m E T Q W J l B 4 G c Z y 7 V 0 j c 0 2 n Y 6 3 Z I J G N 0 C 2 h 0 T Y Y Y s d b A U J T V a J D N j v 2 n z U o 4 a 1 7 f Z d b l / s k 9 f H d 3 s 6 X w z h j H 5 K q n B n B s r H 3 5 2 y q j M w d X b p H v f y A i 5 b x Z U S X 6 J 8 m 5 0 K B Y j M 7 g L k 3 w T x c 4 S 5 h B H S h X N B 0 s y t h K x a 5 q w X 0 J K H B Y Q o I q w 0 w 8 4 t U i v e / p 7 u a I 8 / i r 9 4 4 R J t J 4 9 o p p 0 + p J z e w d 5 X L S q K 3 A R B j 7 o 4 q n 4 + b e S X 6 X k z b 7 z r s k y C a K 5 K b i f Z b v g b B D 5 8 I 8 f 9 a y Y N l g H t S N 2 t B T D G n G N A Y b j l s W 1 c 2 s h n 8 G Q z c G v 0 b 5 Q p T m j G N K E l x E h E R y G z w H c J W g d q W 1 D H a T c R S v x Q c F l C A 9 G m K Y r h Z / i Y j R d a Q L L D H W 2 O L j D o v 7 a A k j S y Z M U B E B U 2 h d G 5 b g m S y J H j X 4 p N n o f 9 U k x 9 i d L N T i E y W n G n W S U l 7 g i T Q J Q e 0 I S Q q 4 s 9 f 9 H / d C c J M 6 A 2 w 7 9 + S U 9 2 E H x K m e Q p R 1 L 7 U s T s f E W 7 Z t z 7 t H X H e j G z M 9 l Y K F z K Z A n f U u t j N F b d n 3 U 4 o M r Y O G 3 V C i M a y Q b 8 z 1 O 1 n 8 r X G S Q A m 8 I a d 6 W V v L u l p B q c z t e i O 0 t R 4 r / S 1 N M i 8 f H Z m E T E B j t m o M f q 2 9 b t 6 d P q c 5 Y D F x d Y a 8 v a M Q x b I o 8 a 0 1 2 N U T K j V O F S W X T U i t g i K Y N U 7 w S i p W M x j R M Q G u o b 5 2 r 3 v o 3 b 7 4 9 S N + 0 N e t N f f r h h 7 g d l h 7 D X v s F 4 / 9 4 v / e L 7 b 4 e 1 f L q G x 9 u K 6 x 0 R h u T Q k k F T I U K J M O Q r f 2 o N 2 / P N i X x M c P a 4 8 f 1 r 6 c D 2 v / A F B L A Q I t A B Q A A g A I A N W o k F U p x 4 m g p A A A A P Y A A A A S A A A A A A A A A A A A A A A A A A A A A A B D b 2 5 m a W c v U G F j a 2 F n Z S 5 4 b W x Q S w E C L Q A U A A I A C A D V q J B V D 8 r p q 6 Q A A A D p A A A A E w A A A A A A A A A A A A A A A A D w A A A A W 0 N v b n R l b n R f V H l w Z X N d L n h t b F B L A Q I t A B Q A A g A I A N W o k F X o t s R j D Q Q A A E 8 W A A A T A A A A A A A A A A A A A A A A A O E B A A B G b 3 J t d W x h c y 9 T Z W N 0 a W 9 u M S 5 t U E s F B g A A A A A D A A M A w g A A A D s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F G A A A A A A A A n 0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k Z p b G x D b 3 V u d C I g V m F s d W U 9 I m w y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S Z W N v d m V y e V R h c m d l d F J v d y I g V m F s d W U 9 I m w x I i A v P j x F b n R y e S B U e X B l P S J S Z W N v d m V y e V R h c m d l d E N v b H V t b i I g V m F s d W U 9 I m w x N C I g L z 4 8 R W 5 0 c n k g V H l w Z T 0 i U m V j b 3 Z l c n l U Y X J n Z X R T a G V l d C I g V m F s d W U 9 I n N k Z S 1 w Y X J h I D I 0 N i A x O T A i I C 8 + P E V u d H J 5 I F R 5 c G U 9 I k Z p b G x U Y X J n Z X Q i I F Z h b H V l P S J z R E V f U E F S Q V 9 C I i A v P j x F b n R y e S B U e X B l P S J R d W V y e U l E I i B W Y W x 1 Z T 0 i c z c x O D A w Y m Y 5 L T M y M z k t N G Y x N S 0 4 O D c 5 L T E 4 M T Q y N j M 2 Y j B i M y I g L z 4 8 R W 5 0 c n k g V H l w Z T 0 i R m l s b E x h c 3 R V c G R h d G V k I i B W Y W x 1 Z T 0 i Z D I w M j I t M T I t M T Z U M j A 6 M j I 6 N T U u O D U z O D A 4 M V o i I C 8 + P E V u d H J 5 I F R 5 c G U 9 I k F k Z G V k V G 9 E Y X R h T W 9 k Z W w i I F Z h b H V l P S J s M C I g L z 4 8 R W 5 0 c n k g V H l w Z T 0 i R m l s b E N v b H V t b l R 5 c G V z I i B W Y W x 1 Z T 0 i c 0 J n W T 0 i I C 8 + P E V u d H J 5 I F R 5 c G U 9 I k Z p b G x D b 2 x 1 b W 5 O Y W 1 l c y I g V m F s d W U 9 I n N b J n F 1 b 3 Q 7 M T k w J n F 1 b 3 Q 7 L C Z x d W 9 0 O z I 0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F I F B B U k E g Q i 9 B d X R v U m V t b 3 Z l Z E N v b H V t b n M x L n s x O T A s M H 0 m c X V v d D s s J n F 1 b 3 Q 7 U 2 V j d G l v b j E v R E U g U E F S Q S B C L 0 F 1 d G 9 S Z W 1 v d m V k Q 2 9 s d W 1 u c z E u e z I 0 N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R S B Q Q V J B I E I v Q X V 0 b 1 J l b W 9 2 Z W R D b 2 x 1 b W 5 z M S 5 7 M T k w L D B 9 J n F 1 b 3 Q 7 L C Z x d W 9 0 O 1 N l Y 3 R p b 2 4 x L 0 R F I F B B U k E g Q i 9 B d X R v U m V t b 3 Z l Z E N v b H V t b n M x L n s y N D Y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M a W 5 o Y X M l M j B D b G F z c 2 l m a W N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P C 9 J d G V t U G F 0 a D 4 8 L 0 l 0 Z W 1 M b 2 N h d G l v b j 4 8 U 3 R h Y m x l R W 5 0 c m l l c z 4 8 R W 5 0 c n k g V H l w Z T 0 i S X N Q c m l 2 Y X R l I i B W Y W x 1 Z T 0 i b D A i I C 8 + P E V u d H J 5 I F R 5 c G U 9 I k Z p b G x U Y X J n Z X Q i I F Z h b H V l P S J z R E V f U E F S Q V 9 O I i A v P j x F b n R y e S B U e X B l P S J S Z W N v d m V y e V R h c m d l d F J v d y I g V m F s d W U 9 I m w x I i A v P j x F b n R y e S B U e X B l P S J S Z W N v d m V y e V R h c m d l d E N v b H V t b i I g V m F s d W U 9 I m w x M S I g L z 4 8 R W 5 0 c n k g V H l w Z T 0 i U m V j b 3 Z l c n l U Y X J n Z X R T a G V l d C I g V m F s d W U 9 I n N k Z S 1 w Y X J h I D I 0 N i A x O T A i I C 8 + P E V u d H J 5 I F R 5 c G U 9 I k x v Y W R l Z F R v Q W 5 h b H l z a X N T Z X J 2 a W N l c y I g V m F s d W U 9 I m w w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l F 1 Z X J 5 S U Q i I F Z h b H V l P S J z M D g 0 N G U 3 M D c t Y j V l Y S 0 0 M D V m L T g w Z j A t Y T U z M D E w N T E x M z J h I i A v P j x F b n R y e S B U e X B l P S J G a W x s T G F z d F V w Z G F 0 Z W Q i I F Z h b H V l P S J k M j A y M i 0 x M i 0 x N l Q y M D o y M j o 1 N S 4 4 N j g 2 M j I w W i I g L z 4 8 R W 5 0 c n k g V H l w Z T 0 i Q W R k Z W R U b 0 R h d G F N b 2 R l b C I g V m F s d W U 9 I m w w I i A v P j x F b n R y e S B U e X B l P S J G a W x s Q 2 9 s d W 1 u V H l w Z X M i I F Z h b H V l P S J z Q m d Z P S I g L z 4 8 R W 5 0 c n k g V H l w Z T 0 i R m l s b E N v b H V t b k 5 h b W V z I i B W Y W x 1 Z T 0 i c 1 s m c X V v d D s x O T A m c X V v d D s s J n F 1 b 3 Q 7 M j Q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U t U E F S Q S B O L 0 F 1 d G 9 S Z W 1 v d m V k Q 2 9 s d W 1 u c z E u e z E 5 M C w w f S Z x d W 9 0 O y w m c X V v d D t T Z W N 0 a W 9 u M S 9 E R S 1 Q Q V J B I E 4 v Q X V 0 b 1 J l b W 9 2 Z W R D b 2 x 1 b W 5 z M S 5 7 M j Q 2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F L V B B U k E g T i 9 B d X R v U m V t b 3 Z l Z E N v b H V t b n M x L n s x O T A s M H 0 m c X V v d D s s J n F 1 b 3 Q 7 U 2 V j d G l v b j E v R E U t U E F S Q S B O L 0 F 1 d G 9 S Z W 1 v d m V k Q 2 9 s d W 1 u c z E u e z I 0 N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E U t U E F S Q S U y M E 4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l Z 2 H D p 8 O j b y I g L z 4 8 R W 5 0 c n k g V H l w Z T 0 i R m l s b E x h c 3 R V c G R h d G V k I i B W Y W x 1 Z T 0 i Z D I w M j I t M D Y t M j R U M T g 6 M z A 6 N T A u N j U w N z I x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y X z I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S Z X N 1 b H R U e X B l I i B W Y W x 1 Z T 0 i c 1 R h Y m x l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R X J y b 3 J D b 2 R l I i B W Y W x 1 Z T 0 i c 1 V u a 2 5 v d 2 4 i I C 8 + P E V u d H J 5 I F R 5 c G U 9 I k 5 h d m l n Y X R p b 2 5 T d G V w T m F t Z S I g V m F s d W U 9 I n N O Y X Z l Z 2 H D p 8 O j b y I g L z 4 8 R W 5 0 c n k g V H l w Z T 0 i R m l s b E x h c 3 R V c G R h d G V k I i B W Y W x 1 Z T 0 i Z D I w M j I t M D c t M j J U M j A 6 M j M 6 M T A u N D c 1 O T k 3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U X V l c n l J R C I g V m F s d W U 9 I n M y O T Y z M D M 4 Z S 0 0 N T k 0 L T Q 3 M G M t O T Q 1 Z i 0 3 O T h l M G V j M T J m N G Q i I C 8 + P E V u d H J 5 I F R 5 c G U 9 I k Z p b G x U b 0 R h d G F N b 2 R l b E V u Y W J s Z W Q i I F Z h b H V l P S J s M S I g L z 4 8 R W 5 0 c n k g V H l w Z T 0 i R m l s b E 9 i a m V j d F R 5 c G U i I F Z h b H V l P S J z Q 2 9 u b m V j d G l v b k 9 u b H k i I C 8 + P E V u d H J 5 I F R 5 c G U 9 I k Z p b G x M Y X N 0 V X B k Y X R l Z C I g V m F s d W U 9 I m Q y M D I y L T E y L T E 3 V D A w O j A 2 O j M 5 L j c 3 M z U 4 O T V a I i A v P j x F b n R y e S B U e X B l P S J G a W x s Q 2 9 s d W 1 u V H l w Z X M i I F Z h b H V l P S J z Q U F N R 0 J n W U d B Q V l B Q U F V R k J R V U F C U V V G Q U F N R k F B Q U F B d z 0 9 I i A v P j x F b n R y e S B U e X B l P S J G a W x s R X J y b 3 J D b 3 V u d C I g V m F s d W U 9 I m w y I i A v P j x F b n R y e S B U e X B l P S J G a W x s R X J y b 3 J D b 2 R l I i B W Y W x 1 Z T 0 i c 1 V u a 2 5 v d 2 4 i I C 8 + P E V u d H J 5 I F R 5 c G U 9 I k Z p b G x D b 2 x 1 b W 5 O Y W 1 l c y I g V m F s d W U 9 I n N b J n F 1 b 3 Q 7 S U Q g Q c O n w 6 N v J n F 1 b 3 Q 7 L C Z x d W 9 0 O 0 F u b y Z x d W 9 0 O y w m c X V v d D t T d W J Q R E M m c X V v d D s s J n F 1 b 3 Q 7 U H J p b 3 J p Z G F k Z S B k b y B T d W J Q R E M m c X V v d D s s J n F 1 b 3 Q 7 Q c O n w 6 N v J n F 1 b 3 Q 7 L C Z x d W 9 0 O 0 1 l d G E m c X V v d D s s J n F 1 b 3 Q 7 J S B F e G V j d c O n w 6 N v I G R h I G 1 l d G E g b m 8 g Y W 5 v J n F 1 b 3 Q 7 L C Z x d W 9 0 O 1 N l Z 2 1 l b n R v I G R v I G V 4 Z W N 1 d G 9 y J n F 1 b 3 Q 7 L C Z x d W 9 0 O 8 O B c m V h I G R l I G F i c m F u Z 8 O q b m N p Y S Z x d W 9 0 O y w m c X V v d D t O b 2 1 l I G R h I M O h c m V h I G R l I G F i c m F u Z 8 O q b m N p Y S Z x d W 9 0 O y w m c X V v d D t S Z W N 1 c n N v I G Z p b m F u Y 2 V p c m 8 g Z X N 0 a W 1 h Z G 8 g b m 8 g Y W 5 v X G 4 o U i Q p I C 0 g Q 2 9 i c m F u w 6 d h I E V z d G F k d W F s J n F 1 b 3 Q 7 L C Z x d W 9 0 O 1 J l Y 3 V y c 2 8 g Z m l u Y W 5 j Z W l y b y B l c 3 R p b W F k b y B u b y B h b m 8 g K F I k K S A t I E N G V V J I J n F 1 b 3 Q 7 L C Z x d W 9 0 O 1 J l Y 3 V y c 2 8 g Z m l u Y W 5 j Z W l y b y B l c 3 R p b W F k b y B u b y B h b m 9 c b i h S J C k g L S B D b 2 J y Y W 7 D p 2 E g R m V k Z X J h b C Z x d W 9 0 O y w m c X V v d D t S Z W N 1 c n N v I G Z p b m F u Y 2 V p c m 8 g Z X N 0 a W 1 h Z G 8 g b m 8 g Y W 5 v I C h S J C k g L S B P d X R y Y X M m c X V v d D s s J n F 1 b 3 Q 7 R X N w Z W N p Z m l j Y X I g R m 9 u d G U g L S B c J n F 1 b 3 Q 7 T 3 V 0 c m F z X C Z x d W 9 0 O y Z x d W 9 0 O y w m c X V v d D t S Z W N 1 c n N v I G Z p b m F u Y 2 V p c m 8 g Z X N 0 a W 1 h Z G 8 g b m 8 g Y W 5 v X G 4 o U i Q p J n F 1 b 3 Q 7 L C Z x d W 9 0 O 1 J l Y 3 V y c 2 8 g Z m l u Y W 5 j Z W l y b y B k a X N w b 2 5 p Y m l s a X p h Z G 8 g b m 8 g Y W 5 v I C h S J C k m c X V v d D s s J n F 1 b 3 Q 7 U m V j d X J z b y B m a W 5 h b m N l a X J v I G V 4 Z W N 1 d G F k b y B u b y B h b m 8 g K F I k K S Z x d W 9 0 O y w m c X V v d D t K d X N 0 a W Z p Y 2 F 0 a X Z h I H N v Y n J l I G V 4 Z W N 1 w 6 f D o 2 8 g Z s O t c 2 l j Y S B l I G Z p b m F u Y 2 V p c m E m c X V v d D s s J n F 1 b 3 Q 7 c 3 V i U E R D I G N v Z C Z x d W 9 0 O y w m c X V v d D s l I E V 4 Z W N 1 w 6 f D o 2 8 g Z G E g b W V 0 Y S B k b y B i a c O q b m l v J n F 1 b 3 Q 7 L C Z x d W 9 0 O 1 J l Y 3 V y c 2 8 g Z m l u Y W 5 j Z W l y b y B l c 3 R p b W F k b y B u b y B h b m 8 g K F I k K S A t I E N v Y n J h b s O n Y S B F c 3 R h Z H V h b C Z x d W 9 0 O y w m c X V v d D t S Z W N 1 c n N v I G Z p b m F u Y 2 V p c m 8 g Z X N 0 a W 1 h Z G 8 g b m 8 g Y W 5 v I C h S J C k g L S B D b 2 J y Y W 7 D p 2 E g R m V k Z X J h b C Z x d W 9 0 O y w m c X V v d D t S Z W N 1 c n N v I G Z p b m F u Y 2 V p c m 8 g Z X N 0 a W 1 h Z G 8 g b m 8 g Y W 5 v I C h S J C k m c X V v d D s s J n F 1 b 3 Q 7 c 3 V i U E R D I G 9 y a W c m c X V v d D t d I i A v P j x F b n R y e S B U e X B l P S J G a W x s Q 2 9 1 b n Q i I F Z h b H V l P S J s O T A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R m 9 u d G U u e 1 J l Y 3 V y c 2 8 g Z m l u Y W 5 j Z W l y b y B l c 3 R p b W F k b y B u b y B h b m 8 g K F I k K S A t I E N v Y n J h b s O n Y S B F c 3 R h Z H V h b C w y M n 0 m c X V v d D s s J n F 1 b 3 Q 7 U 2 V j d G l v b j E v U E F Q S V 8 y M V 8 y M y 9 G b 2 5 0 Z S 5 7 U m V j d X J z b y B m a W 5 h b m N l a X J v I G V z d G l t Y W R v I G 5 v I G F u b y A o U i Q p I C 0 g Q 2 9 i c m F u w 6 d h I E Z l Z G V y Y W w s M j N 9 J n F 1 b 3 Q 7 L C Z x d W 9 0 O 1 N l Y 3 R p b 2 4 x L 1 B B U E l f M j F f M j M v R m 9 u d G U u e 1 J l Y 3 V y c 2 8 g Z m l u Y W 5 j Z W l y b y B l c 3 R p b W F k b y B u b y B h b m 8 g K F I k K S w y N H 0 m c X V v d D s s J n F 1 b 3 Q 7 U 2 V j d G l v b j E v U E F Q S V 8 y M V 8 y M y 9 U a X B v I E F s d G V y Y W R v L n t z d W J Q R E M g b 3 J p Z y w y N H 0 m c X V v d D t d L C Z x d W 9 0 O 0 N v b H V t b k N v d W 5 0 J n F 1 b 3 Q 7 O j I 1 L C Z x d W 9 0 O 0 t l e U N v b H V t b k 5 h b W V z J n F 1 b 3 Q 7 O l t d L C Z x d W 9 0 O 0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R m 9 u d G U u e 1 J l Y 3 V y c 2 8 g Z m l u Y W 5 j Z W l y b y B l c 3 R p b W F k b y B u b y B h b m 8 g K F I k K S A t I E N v Y n J h b s O n Y S B F c 3 R h Z H V h b C w y M n 0 m c X V v d D s s J n F 1 b 3 Q 7 U 2 V j d G l v b j E v U E F Q S V 8 y M V 8 y M y 9 G b 2 5 0 Z S 5 7 U m V j d X J z b y B m a W 5 h b m N l a X J v I G V z d G l t Y W R v I G 5 v I G F u b y A o U i Q p I C 0 g Q 2 9 i c m F u w 6 d h I E Z l Z G V y Y W w s M j N 9 J n F 1 b 3 Q 7 L C Z x d W 9 0 O 1 N l Y 3 R p b 2 4 x L 1 B B U E l f M j F f M j M v R m 9 u d G U u e 1 J l Y 3 V y c 2 8 g Z m l u Y W 5 j Z W l y b y B l c 3 R p b W F k b y B u b y B h b m 8 g K F I k K S w y N H 0 m c X V v d D s s J n F 1 b 3 Q 7 U 2 V j d G l v b j E v U E F Q S V 8 y M V 8 y M y 9 U a X B v I E F s d G V y Y W R v L n t z d W J Q R E M g b 3 J p Z y w y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B U E l f M j F f M j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M a W 5 o Y X M l M j B G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V G V 4 d G 8 l M j B J b n N l c m l k b y U y M E F u d G V z J T I w Z G 8 l M j B E Z W x p b W l 0 Y W R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l 8 y M y 9 Q Z X J z b 2 5 h b G l 6 Y S V D M y V B N y V D M y V B M 2 8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P C 9 J d G V t U G F 0 a D 4 8 L 0 l 0 Z W 1 M b 2 N h d G l v b j 4 8 U 3 R h Y m x l R W 5 0 c m l l c z 4 8 R W 5 0 c n k g V H l w Z T 0 i S X N Q c m l 2 Y X R l I i B W Y W x 1 Z T 0 i b D A i I C 8 + P E V u d H J 5 I F R 5 c G U 9 I k Z p b G x U Y X J n Z X Q i I F Z h b H V l P S J z R E V f U E F S Q V 9 O I i A v P j x F b n R y e S B U e X B l P S J S Z W N v d m V y e V R h c m d l d F J v d y I g V m F s d W U 9 I m w x I i A v P j x F b n R y e S B U e X B l P S J S Z W N v d m V y e V R h c m d l d E N v b H V t b i I g V m F s d W U 9 I m w x M S I g L z 4 8 R W 5 0 c n k g V H l w Z T 0 i U m V j b 3 Z l c n l U Y X J n Z X R T a G V l d C I g V m F s d W U 9 I n N k Z S 1 w Y X J h I D I 0 N i A x O T A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2 L T I 0 V D E 4 O j M w O j U w L j c z M z E z M D B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l Z E N v b X B s Z X R l U m V z d W x 0 V G 9 X b 3 J r c 2 h l Z X Q i I F Z h b H V l P S J s M C I g L z 4 8 R W 5 0 c n k g V H l w Z T 0 i U X V l c n l J R C I g V m F s d W U 9 I n M w O D Q 0 Z T c w N y 1 i N W V h L T Q w N W Y t O D B m M C 1 h N T M w M T A 1 M T E z M m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N D Y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T 3 V 0 c m F z J T I w Q 2 9 s d W 5 h c y U y M E 4 l Q z M l Q T N v J T I w R G l u J U M z J U E y b W l j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M a W 5 o Y X M l M j B D b G F z c 2 l m a W N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U G V y c 2 9 u Y W x p e m E l Q z M l Q T c l Q z M l Q T N v J T I w Q W R p Y 2 l v b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Q 2 9 s d W 5 h J T I w Q 2 9 u Z G l j a W 9 u Y W w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x E j T B u n u 7 Q o R H 2 v + A l E V h A A A A A A I A A A A A A A N m A A D A A A A A E A A A A M 2 i j n v M 7 V d m + w Y G Z A Z C 0 O 4 A A A A A B I A A A K A A A A A Q A A A A N P x p W V F P / + + + k e q c C b X D i l A A A A A b Q G t a E E a n b n Y y 7 o X s A P q 8 w E 4 U e N F X / 7 s T T l D F D F C 6 M 8 7 / W g m 4 i + Q a g e L W h N 9 O M z z Z w M w 2 d G W 0 i G y D 7 4 P F r R 2 p e U g P B c g / 9 w X n L Z Y Z w W + j 9 h Q A A A B T 8 K f u a K O x Z Z R Q M q 0 P z Z 8 d J i V 3 j w = = < / D a t a M a s h u p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Props1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10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11.xml><?xml version="1.0" encoding="utf-8"?>
<ds:datastoreItem xmlns:ds="http://schemas.openxmlformats.org/officeDocument/2006/customXml" ds:itemID="{5F5D9E36-DA30-4025-BEBB-25407E956375}">
  <ds:schemaRefs/>
</ds:datastoreItem>
</file>

<file path=customXml/itemProps12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13.xml><?xml version="1.0" encoding="utf-8"?>
<ds:datastoreItem xmlns:ds="http://schemas.openxmlformats.org/officeDocument/2006/customXml" ds:itemID="{71C4A6CC-AC85-4DCE-AC9F-75090FA528EC}">
  <ds:schemaRefs/>
</ds:datastoreItem>
</file>

<file path=customXml/itemProps14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customXml/itemProps15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16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17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18.xml><?xml version="1.0" encoding="utf-8"?>
<ds:datastoreItem xmlns:ds="http://schemas.openxmlformats.org/officeDocument/2006/customXml" ds:itemID="{F9C87DEF-318C-4BAB-97B0-BA75EC1C2C88}">
  <ds:schemaRefs/>
</ds:datastoreItem>
</file>

<file path=customXml/itemProps19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2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customXml/itemProps20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21.xml><?xml version="1.0" encoding="utf-8"?>
<ds:datastoreItem xmlns:ds="http://schemas.openxmlformats.org/officeDocument/2006/customXml" ds:itemID="{8B8A9523-97A0-45AF-A1EF-5093641B75E7}">
  <ds:schemaRefs/>
</ds:datastoreItem>
</file>

<file path=customXml/itemProps22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23.xml><?xml version="1.0" encoding="utf-8"?>
<ds:datastoreItem xmlns:ds="http://schemas.openxmlformats.org/officeDocument/2006/customXml" ds:itemID="{9AAA72D5-4753-47D7-8328-14993F4FB63C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04b0134-d84c-496e-803a-694728727562"/>
    <ds:schemaRef ds:uri="25523297-0d47-40db-ae8a-9c56590a3250"/>
  </ds:schemaRefs>
</ds:datastoreItem>
</file>

<file path=customXml/itemProps24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25.xml><?xml version="1.0" encoding="utf-8"?>
<ds:datastoreItem xmlns:ds="http://schemas.openxmlformats.org/officeDocument/2006/customXml" ds:itemID="{1E6902A0-3169-4045-A221-776A76620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523297-0d47-40db-ae8a-9c56590a3250"/>
    <ds:schemaRef ds:uri="504b0134-d84c-496e-803a-694728727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6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customXml/itemProps27.xml><?xml version="1.0" encoding="utf-8"?>
<ds:datastoreItem xmlns:ds="http://schemas.openxmlformats.org/officeDocument/2006/customXml" ds:itemID="{9ACF7BAE-1F29-40DB-89C9-CA1AC5809A72}">
  <ds:schemaRefs>
    <ds:schemaRef ds:uri="http://schemas.microsoft.com/sharepoint/events"/>
  </ds:schemaRefs>
</ds:datastoreItem>
</file>

<file path=customXml/itemProps28.xml><?xml version="1.0" encoding="utf-8"?>
<ds:datastoreItem xmlns:ds="http://schemas.openxmlformats.org/officeDocument/2006/customXml" ds:itemID="{D68667DF-C1EC-41FC-AD6C-BEA4BF1A7517}">
  <ds:schemaRefs/>
</ds:datastoreItem>
</file>

<file path=customXml/itemProps29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3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30.xml><?xml version="1.0" encoding="utf-8"?>
<ds:datastoreItem xmlns:ds="http://schemas.openxmlformats.org/officeDocument/2006/customXml" ds:itemID="{3F5A9A7A-CD02-460F-B83A-07BA12733824}">
  <ds:schemaRefs/>
</ds:datastoreItem>
</file>

<file path=customXml/itemProps31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5.xml><?xml version="1.0" encoding="utf-8"?>
<ds:datastoreItem xmlns:ds="http://schemas.openxmlformats.org/officeDocument/2006/customXml" ds:itemID="{E0745F01-1CA5-4178-B452-D9746D2B7E29}">
  <ds:schemaRefs/>
</ds:datastoreItem>
</file>

<file path=customXml/itemProps6.xml><?xml version="1.0" encoding="utf-8"?>
<ds:datastoreItem xmlns:ds="http://schemas.openxmlformats.org/officeDocument/2006/customXml" ds:itemID="{FF489F1A-28E5-4033-B0ED-B604C82D8381}">
  <ds:schemaRefs/>
</ds:datastoreItem>
</file>

<file path=customXml/itemProps7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customXml/itemProps8.xml><?xml version="1.0" encoding="utf-8"?>
<ds:datastoreItem xmlns:ds="http://schemas.openxmlformats.org/officeDocument/2006/customXml" ds:itemID="{F954F3E3-EEC2-47A9-A8EF-6F4FBD5DE7FD}">
  <ds:schemaRefs/>
</ds:datastoreItem>
</file>

<file path=customXml/itemProps9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PAPI_21 (Delib. 190) </vt:lpstr>
      <vt:lpstr>PAPI_22_23 (Delib. 246) </vt:lpstr>
      <vt:lpstr>Orientações</vt:lpstr>
      <vt:lpstr>Consolidaçao - 1</vt:lpstr>
      <vt:lpstr>Consolidaçao - 2</vt:lpstr>
      <vt:lpstr>Operacional</vt:lpstr>
      <vt:lpstr>Explicativo</vt:lpstr>
      <vt:lpstr>de-para 246 190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Beatriz Silva Gonçalves Vilera</cp:lastModifiedBy>
  <cp:revision/>
  <cp:lastPrinted>2022-12-16T23:23:15Z</cp:lastPrinted>
  <dcterms:created xsi:type="dcterms:W3CDTF">2022-03-24T14:13:09Z</dcterms:created>
  <dcterms:modified xsi:type="dcterms:W3CDTF">2022-12-17T00:10:27Z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0x01010095EAEF4769BB424787B7B9C752E26787</vt:lpwstr>
  </property>
  <property fmtid="{D5CDD505-2E9C-101B-9397-08002B2CF9AE}" pid="3" name="_dlc_DocIdItemGuid">
    <vt:lpwstr>893918f3-9657-4094-b5b2-4f50aa2d7581</vt:lpwstr>
  </property>
  <property fmtid="{D5CDD505-2E9C-101B-9397-08002B2CF9AE}" pid="4" name="MediaServiceImageTags">
    <vt:lpwstr/>
  </property>
</Properties>
</file>