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3470" windowHeight="12465" tabRatio="630" activeTab="0"/>
  </bookViews>
  <sheets>
    <sheet name="Plano de Aplicação" sheetId="1" r:id="rId1"/>
    <sheet name="Plano de Custeio " sheetId="2" r:id="rId2"/>
    <sheet name="Memória de cálculo Invest " sheetId="3" r:id="rId3"/>
    <sheet name="Plan1" sheetId="4" r:id="rId4"/>
  </sheets>
  <definedNames>
    <definedName name="_xlnm.Print_Area" localSheetId="1">'Plano de Custeio '!$A$1:$C$51</definedName>
  </definedNames>
  <calcPr fullCalcOnLoad="1"/>
</workbook>
</file>

<file path=xl/comments1.xml><?xml version="1.0" encoding="utf-8"?>
<comments xmlns="http://schemas.openxmlformats.org/spreadsheetml/2006/main">
  <authors>
    <author>Carolina Miramar de Souza Almeida</author>
  </authors>
  <commentList>
    <comment ref="B69" authorId="0">
      <text>
        <r>
          <rPr>
            <b/>
            <sz val="7"/>
            <rFont val="Tahoma"/>
            <family val="2"/>
          </rPr>
          <t>Caso o resultado dos empreendimentos no anexo III seja negativo, insira o número com sinal de subtração.</t>
        </r>
      </text>
    </comment>
    <comment ref="B70" authorId="0">
      <text>
        <r>
          <rPr>
            <b/>
            <sz val="9"/>
            <rFont val="Tahoma"/>
            <family val="2"/>
          </rPr>
          <t>Inserir o valor com sinal de subtração.</t>
        </r>
      </text>
    </comment>
    <comment ref="C71" authorId="0">
      <text>
        <r>
          <rPr>
            <b/>
            <sz val="9"/>
            <rFont val="Tahoma"/>
            <family val="2"/>
          </rPr>
          <t xml:space="preserve">Recurso de custeio transferido para investimento.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<sst xmlns="http://schemas.openxmlformats.org/spreadsheetml/2006/main" count="325" uniqueCount="221">
  <si>
    <t>%</t>
  </si>
  <si>
    <t>SUB-TOTAL</t>
  </si>
  <si>
    <t>1 RECEITA</t>
  </si>
  <si>
    <t>APURAÇÃO FINAL DA DISPONIBILIDADE PARA INVESTIMENTO</t>
  </si>
  <si>
    <t>2.1 Ajuste da Arrecadação</t>
  </si>
  <si>
    <t xml:space="preserve">2.2 Ajuste do Custeio 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</si>
  <si>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</si>
  <si>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</si>
  <si>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</si>
  <si>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</si>
  <si>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</si>
  <si>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</si>
  <si>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4.2 Taxa de Administração do Agente Financeiro (Inc. V, Artigo 22)</t>
  </si>
  <si>
    <t>TOTAL</t>
  </si>
  <si>
    <t>4.3 Taxa de Liberação do Agente Financeiro (Inc. V, Artigo 22)</t>
  </si>
  <si>
    <t>4.4 Taxa de Liberação dos Agentes Técnicos (Inc. V, Artigo 22)</t>
  </si>
  <si>
    <t>4.5 Taxa de Comissão de Estudos dos Agentes Técnicos (Inc. V, Artigo 22)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</si>
  <si>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</si>
  <si>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</si>
  <si>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</si>
  <si>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</si>
  <si>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</si>
  <si>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>ANEXO I - PLANO DE APLICAÇÃO DE RECURSOS DA COBRANÇA PARA (ANO)</t>
  </si>
  <si>
    <t>Decreto estadual nº 50.667, de 30 de março de 2006</t>
  </si>
  <si>
    <t xml:space="preserve">DELIBERAÇÃO CBH Nº      , DE            </t>
  </si>
  <si>
    <t>4 AJUSTES DO EXERCÍCIO ANTERIOR E PREVISÕES PARA O EXERCÍCIO ATUAL</t>
  </si>
  <si>
    <t>3.1 Alocação da previsão de arrecadação (máximo de 10%)</t>
  </si>
  <si>
    <t>3 DESPESAS DE CUSTEIO (conforme Anexo II)</t>
  </si>
  <si>
    <r>
      <t>6.7.2 Resultado da movimentação dos empreendimentos (</t>
    </r>
    <r>
      <rPr>
        <sz val="7"/>
        <rFont val="Arial"/>
        <family val="2"/>
      </rPr>
      <t>durante período de vigência do plano de aplicação anterior (diferença dos valores pleiteados e contratados, cancelamentos, conclusões e aditivos). As apurações são realizadas na memória de cálculo, conforme Anexo III)</t>
    </r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</si>
  <si>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</si>
  <si>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</si>
  <si>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</si>
  <si>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</si>
  <si>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</si>
  <si>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</si>
  <si>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</si>
  <si>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>Para empreendimentos com código SINFEHIDRO
do Plano de Aplicação do (ano anterior)</t>
  </si>
  <si>
    <t xml:space="preserve">Lançar valor final na coluna </t>
  </si>
  <si>
    <t>Em análise</t>
  </si>
  <si>
    <t>-</t>
  </si>
  <si>
    <t>Valor da coluna (A)</t>
  </si>
  <si>
    <t>(F)</t>
  </si>
  <si>
    <t>Não Iniciado</t>
  </si>
  <si>
    <t>Valor da coluna (A)-(B)</t>
  </si>
  <si>
    <t>Valor da coluna (B)</t>
  </si>
  <si>
    <t>Em Execução</t>
  </si>
  <si>
    <t>Concluído</t>
  </si>
  <si>
    <t>Valor da coluna (B)+(C)-(D)</t>
  </si>
  <si>
    <t>(E)</t>
  </si>
  <si>
    <t>Cancelado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</si>
  <si>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</si>
  <si>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</si>
  <si>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</si>
  <si>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</si>
  <si>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</si>
  <si>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</si>
  <si>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</si>
  <si>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</si>
  <si>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</si>
  <si>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</si>
  <si>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</si>
  <si>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ANEXO II - DESPESAS DE CUSTEIO PARA (ANO)</t>
  </si>
  <si>
    <t>NATUREZA DAS DESPESAS</t>
  </si>
  <si>
    <t>VALOR (R$)</t>
  </si>
  <si>
    <t>Custos Operacionais da Cobrança</t>
  </si>
  <si>
    <t>1. Tarifas/Taxas Bancárias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</si>
  <si>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</si>
  <si>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</si>
  <si>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</si>
  <si>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</si>
  <si>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</si>
  <si>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</si>
  <si>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</si>
  <si>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</si>
  <si>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</si>
  <si>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</si>
  <si>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</si>
  <si>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</si>
  <si>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</si>
  <si>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</si>
  <si>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</si>
  <si>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</si>
  <si>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</si>
  <si>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</si>
  <si>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</si>
  <si>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</si>
  <si>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</si>
  <si>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</si>
  <si>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</si>
  <si>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</si>
  <si>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</si>
  <si>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</si>
  <si>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</si>
  <si>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</si>
  <si>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</si>
  <si>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</si>
  <si>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</si>
  <si>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</si>
  <si>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</si>
  <si>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</si>
  <si>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</si>
  <si>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</si>
  <si>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3.1.5 Transferência para DAEE - ressarcimento de tarifas de cobrança</t>
  </si>
  <si>
    <t>2. Transferência para DAEE - ressarcimento de tarifas de cobrança</t>
  </si>
  <si>
    <t>3. Correio</t>
  </si>
  <si>
    <t>2 AJUSTE DA RECEITA (ANO ANTERIOR)</t>
  </si>
  <si>
    <t xml:space="preserve">6.5.1  Manutenção de sistemas de controle da cobrança </t>
  </si>
  <si>
    <t>6.6.1 Rendimentos repassados pelo Tomador</t>
  </si>
  <si>
    <t>6.6.2 Devolução de parcelas - contratos não reembolsáveis</t>
  </si>
  <si>
    <t>5.1 Ajuste da receita (transporte item 2)</t>
  </si>
  <si>
    <t>6.6.3 Pagamento de parcelas - contratos com retorno</t>
  </si>
  <si>
    <t>6.6 Lançamentos a Crédito constantes no extrato bancário (ano anterior)</t>
  </si>
  <si>
    <t xml:space="preserve">6.8 Transferência de Recursos de Custeio </t>
  </si>
  <si>
    <t>2.1.3 Restituição de valores cobrados pelo uso da água ao usuário</t>
  </si>
  <si>
    <t>Valor da coluna (A) ou (B)</t>
  </si>
  <si>
    <t>6.7.3 Recurso comprometido de 2019</t>
  </si>
  <si>
    <t>Em execução</t>
  </si>
  <si>
    <t>2017-BT_COB-11</t>
  </si>
  <si>
    <t>2017-BT_COB-12</t>
  </si>
  <si>
    <t>2017-BT_COB-13</t>
  </si>
  <si>
    <t>2017-BT_COB-16</t>
  </si>
  <si>
    <t>2017-BT_COB-17</t>
  </si>
  <si>
    <t>2017-BT_COB-18</t>
  </si>
  <si>
    <t>2017-BT_COB-19</t>
  </si>
  <si>
    <t>2017-BT_COB-20</t>
  </si>
  <si>
    <t>2017-BT_COB-21</t>
  </si>
  <si>
    <t>2017-BT_COB-22</t>
  </si>
  <si>
    <t>2017-BT_COB-24</t>
  </si>
  <si>
    <t>2017-BT_COB-25</t>
  </si>
  <si>
    <t>2017-BT_COB-28</t>
  </si>
  <si>
    <t>2017-BT_COB-29</t>
  </si>
  <si>
    <t>2017-BT_COB-30</t>
  </si>
  <si>
    <t>2017-BT_COB-32</t>
  </si>
  <si>
    <t>2017-BT_COB-33</t>
  </si>
  <si>
    <t>2017-BT_COB-34</t>
  </si>
  <si>
    <t>2017-BT_COB-36</t>
  </si>
  <si>
    <t>2017-BT_COB-38</t>
  </si>
  <si>
    <t>2017-BT_COB-39</t>
  </si>
  <si>
    <t>2017-BT_COB-40</t>
  </si>
  <si>
    <t>2017-BT_COB-42</t>
  </si>
  <si>
    <t>2017-BT_COB-43</t>
  </si>
  <si>
    <t>2017-BT_COB-44</t>
  </si>
  <si>
    <t>2017-BT_COB-45</t>
  </si>
  <si>
    <t>2017-BT_COB-47</t>
  </si>
  <si>
    <t>2017-BT_COB-49</t>
  </si>
  <si>
    <t>2017-BT_COB-50</t>
  </si>
  <si>
    <t>2016-BT_COB-2</t>
  </si>
  <si>
    <t>022/2017</t>
  </si>
  <si>
    <t>121/2018</t>
  </si>
  <si>
    <t>157/2018</t>
  </si>
  <si>
    <t>223/2018</t>
  </si>
  <si>
    <t>132/2018</t>
  </si>
  <si>
    <t>038/2018</t>
  </si>
  <si>
    <t>143/2018</t>
  </si>
  <si>
    <t>115/2018</t>
  </si>
  <si>
    <t>208/2018</t>
  </si>
  <si>
    <t>027/2018</t>
  </si>
  <si>
    <t>139/2018</t>
  </si>
  <si>
    <t>188/2018</t>
  </si>
  <si>
    <t>144/2018</t>
  </si>
  <si>
    <t>147/2018</t>
  </si>
  <si>
    <t>251/2018</t>
  </si>
  <si>
    <t>116/2018</t>
  </si>
  <si>
    <t>074/2018</t>
  </si>
  <si>
    <t>146/2018</t>
  </si>
  <si>
    <t>224/2018</t>
  </si>
  <si>
    <t>118/2018</t>
  </si>
  <si>
    <t>133/2018</t>
  </si>
  <si>
    <t>156/2018</t>
  </si>
  <si>
    <t>090/2018</t>
  </si>
  <si>
    <t>083/2018</t>
  </si>
  <si>
    <t>082/2018</t>
  </si>
  <si>
    <t>2018-BT_COB-51</t>
  </si>
  <si>
    <t>2018-BT_COB-52</t>
  </si>
  <si>
    <t>2018-BT_COB-53</t>
  </si>
  <si>
    <t>2018-BT_COB-54</t>
  </si>
  <si>
    <t>2018-BT_COB-55</t>
  </si>
  <si>
    <t>2018-BT_COB-56</t>
  </si>
  <si>
    <t>2018-BT_COB-57</t>
  </si>
  <si>
    <t>2018-BT_COB-58</t>
  </si>
  <si>
    <t>2018-BT_COB-59</t>
  </si>
  <si>
    <t>2018-BT_COB-60</t>
  </si>
  <si>
    <t>2018-BT_COB-61</t>
  </si>
  <si>
    <t>2018-BT_COB-62</t>
  </si>
  <si>
    <t>2018-BT_COB-63</t>
  </si>
  <si>
    <t>2018-BT_COB-64</t>
  </si>
  <si>
    <t>2018-BT_COB-65</t>
  </si>
  <si>
    <t>2018-BT_COB-66</t>
  </si>
  <si>
    <t>2018-BT_COB-67</t>
  </si>
  <si>
    <t>2018-BT_COB-68</t>
  </si>
  <si>
    <t>2018-BT_COB-69</t>
  </si>
  <si>
    <t>1.1 Previsão de Arrecadação no Exercício (2019) - Programa 3934 - Ação .....- LOA</t>
  </si>
  <si>
    <t>2.2.1 Previsão de alocação para Custeio (2018)</t>
  </si>
  <si>
    <t>4.1.1 Previsão de rendimentos (2018)</t>
  </si>
  <si>
    <t>4.1.2 Rendimentos (2018)</t>
  </si>
  <si>
    <t>4.1.4 Previsão para o exercício de (2019)</t>
  </si>
  <si>
    <t>2.2.2 Repasse efetivo para Custeio (ano 2018) (Somatória de "Resgate para transferência ao DAEE" + "Repasse sobre valores arrecadados")</t>
  </si>
  <si>
    <t>2.1.1 Previsão de arrecadação (2018)</t>
  </si>
  <si>
    <t>2.1.2 Arrecadação (2018)</t>
  </si>
  <si>
    <t>4.2.1 Previsão da Taxa de Administração (2018)</t>
  </si>
  <si>
    <t>4.2.2 Desembolso efetuado (2018)</t>
  </si>
  <si>
    <t>4.2.4 Provisão para taxa de Administração do Agente Financeiro (2019)</t>
  </si>
  <si>
    <t>4.3.1 Previsão da Taxa de Liberação do Agente Financeiro (2018)</t>
  </si>
  <si>
    <t>4.2.3 Ajuste da Taxa de Administração do Agente Financeiro (2018)</t>
  </si>
  <si>
    <t>4.3.2 Desembolso efetuado (2018)</t>
  </si>
  <si>
    <t>4.3.3 Ajuste da Taxa de Liberação do Agente Financeiro (2018)</t>
  </si>
  <si>
    <t>4.4.2 Desembolso efetuado (2018)</t>
  </si>
  <si>
    <t>4.4.1 Previsão da Taxa de Liberação dos Agentes Técnicos (2018)</t>
  </si>
  <si>
    <t>4.4.3 Ajuste da Taxa de Liberação dos Agentes Técnicos (2018)</t>
  </si>
  <si>
    <t>4.4.4 Provisão para Taxa de Liberação dos Agentes Técnicos (2019)</t>
  </si>
  <si>
    <t>4.5.1 Previsão da Taxa Comissão de Estudos dos Agentes Técnicos  (2018)</t>
  </si>
  <si>
    <t>4.5.2 Desembolso efetuado (2018)</t>
  </si>
  <si>
    <t>4.5.3 Ajuste da Taxa Comissão de Estudos dos Agentes Técnicos (2018)</t>
  </si>
  <si>
    <t>6.7 Ajuste do exercício (2018)</t>
  </si>
  <si>
    <t>6.7.1 Valor disponibilizado no plano de aplicação da cobrança (2018) para investimento</t>
  </si>
  <si>
    <t xml:space="preserve">DELIBERAÇÃO CBH Nº   167/2019 de 18/06/2019    </t>
  </si>
  <si>
    <t>DELIBERAÇÃO CBH Nº 167/2019     , DE     18/06/2019</t>
  </si>
  <si>
    <t>2,53</t>
  </si>
  <si>
    <t>4.5.4 Provisão para Taxa Comissão de Estudos dos Agentes Técnicos (2019)</t>
  </si>
  <si>
    <t>4.3.4 Provisão para Taxa de Liberação do Agente Financeiro (2019)</t>
  </si>
  <si>
    <t>4.1.3 Ajuste do exercício (2018) (previsto x rendimentos)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</si>
</sst>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10" fontId="56" fillId="0" borderId="12" xfId="0" applyNumberFormat="1" applyFont="1" applyFill="1" applyBorder="1" applyAlignment="1" applyProtection="1">
      <alignment vertical="center"/>
      <protection locked="0"/>
    </xf>
    <xf numFmtId="9" fontId="56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51" applyFont="1" applyFill="1" applyAlignment="1">
      <alignment horizont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55" fillId="0" borderId="16" xfId="0" applyFont="1" applyBorder="1" applyAlignment="1">
      <alignment/>
    </xf>
    <xf numFmtId="171" fontId="4" fillId="33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0" xfId="51" applyFont="1" applyFill="1" applyBorder="1" applyAlignment="1">
      <alignment horizontal="center" wrapText="1"/>
      <protection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5" borderId="18" xfId="0" applyFont="1" applyFill="1" applyBorder="1" applyAlignment="1">
      <alignment horizontal="center" vertical="justify" wrapText="1"/>
    </xf>
    <xf numFmtId="0" fontId="54" fillId="0" borderId="19" xfId="0" applyFont="1" applyBorder="1" applyAlignment="1">
      <alignment wrapText="1"/>
    </xf>
    <xf numFmtId="0" fontId="54" fillId="0" borderId="20" xfId="0" applyFont="1" applyBorder="1" applyAlignment="1">
      <alignment horizontal="justify" vertical="justify" wrapText="1"/>
    </xf>
    <xf numFmtId="0" fontId="54" fillId="0" borderId="13" xfId="0" applyFont="1" applyBorder="1" applyAlignment="1">
      <alignment wrapText="1"/>
    </xf>
    <xf numFmtId="0" fontId="55" fillId="0" borderId="20" xfId="0" applyFont="1" applyBorder="1" applyAlignment="1">
      <alignment horizontal="justify" vertical="justify" wrapText="1"/>
    </xf>
    <xf numFmtId="0" fontId="55" fillId="0" borderId="13" xfId="0" applyFont="1" applyBorder="1" applyAlignment="1">
      <alignment wrapText="1"/>
    </xf>
    <xf numFmtId="0" fontId="55" fillId="35" borderId="20" xfId="0" applyFont="1" applyFill="1" applyBorder="1" applyAlignment="1">
      <alignment horizontal="center" vertical="justify" wrapText="1"/>
    </xf>
    <xf numFmtId="172" fontId="54" fillId="0" borderId="13" xfId="0" applyNumberFormat="1" applyFont="1" applyBorder="1" applyAlignment="1">
      <alignment wrapText="1"/>
    </xf>
    <xf numFmtId="9" fontId="55" fillId="34" borderId="2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 horizontal="justify" vertical="center"/>
    </xf>
    <xf numFmtId="4" fontId="4" fillId="0" borderId="22" xfId="0" applyNumberFormat="1" applyFont="1" applyBorder="1" applyAlignment="1" applyProtection="1">
      <alignment horizontal="justify" vertical="center"/>
      <protection locked="0"/>
    </xf>
    <xf numFmtId="4" fontId="4" fillId="0" borderId="13" xfId="0" applyNumberFormat="1" applyFont="1" applyBorder="1" applyAlignment="1" applyProtection="1">
      <alignment horizontal="justify" vertical="center"/>
      <protection locked="0"/>
    </xf>
    <xf numFmtId="171" fontId="5" fillId="0" borderId="13" xfId="56" applyFont="1" applyBorder="1" applyAlignment="1" applyProtection="1">
      <alignment horizontal="justify" vertical="center"/>
      <protection locked="0"/>
    </xf>
    <xf numFmtId="0" fontId="54" fillId="0" borderId="0" xfId="0" applyFont="1" applyAlignment="1">
      <alignment vertical="center"/>
    </xf>
    <xf numFmtId="171" fontId="4" fillId="0" borderId="1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171" fontId="5" fillId="0" borderId="15" xfId="56" applyFont="1" applyFill="1" applyBorder="1" applyAlignment="1" applyProtection="1">
      <alignment horizontal="right" vertical="center"/>
      <protection locked="0"/>
    </xf>
    <xf numFmtId="171" fontId="5" fillId="0" borderId="14" xfId="56" applyFont="1" applyFill="1" applyBorder="1" applyAlignment="1" applyProtection="1">
      <alignment horizontal="right" vertical="center"/>
      <protection locked="0"/>
    </xf>
    <xf numFmtId="4" fontId="5" fillId="0" borderId="23" xfId="0" applyNumberFormat="1" applyFont="1" applyBorder="1" applyAlignment="1" applyProtection="1">
      <alignment horizontal="right" vertical="center"/>
      <protection locked="0"/>
    </xf>
    <xf numFmtId="0" fontId="4" fillId="35" borderId="24" xfId="0" applyFont="1" applyFill="1" applyBorder="1" applyAlignment="1" applyProtection="1">
      <alignment vertical="center"/>
      <protection locked="0"/>
    </xf>
    <xf numFmtId="0" fontId="4" fillId="35" borderId="24" xfId="51" applyFont="1" applyFill="1" applyBorder="1" applyAlignment="1" applyProtection="1">
      <alignment horizontal="center" vertical="center"/>
      <protection locked="0"/>
    </xf>
    <xf numFmtId="0" fontId="4" fillId="35" borderId="12" xfId="51" applyFont="1" applyFill="1" applyBorder="1" applyAlignment="1" applyProtection="1">
      <alignment horizontal="center" vertical="center"/>
      <protection locked="0"/>
    </xf>
    <xf numFmtId="0" fontId="3" fillId="35" borderId="12" xfId="5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" fontId="4" fillId="36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26" xfId="0" applyFont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4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" fontId="4" fillId="36" borderId="22" xfId="0" applyNumberFormat="1" applyFont="1" applyFill="1" applyBorder="1" applyAlignment="1" applyProtection="1">
      <alignment horizontal="center" vertical="center"/>
      <protection locked="0"/>
    </xf>
    <xf numFmtId="4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0" fontId="57" fillId="0" borderId="27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4" fontId="4" fillId="36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" fontId="4" fillId="36" borderId="29" xfId="0" applyNumberFormat="1" applyFont="1" applyFill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36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justify" vertical="center"/>
      <protection locked="0"/>
    </xf>
    <xf numFmtId="4" fontId="4" fillId="36" borderId="13" xfId="0" applyNumberFormat="1" applyFont="1" applyFill="1" applyBorder="1" applyAlignment="1" applyProtection="1">
      <alignment horizontal="justify" vertical="center"/>
      <protection locked="0"/>
    </xf>
    <xf numFmtId="0" fontId="4" fillId="0" borderId="13" xfId="0" applyFont="1" applyBorder="1" applyAlignment="1" applyProtection="1">
      <alignment horizontal="justify" vertical="center"/>
      <protection locked="0"/>
    </xf>
    <xf numFmtId="0" fontId="57" fillId="0" borderId="30" xfId="0" applyFont="1" applyBorder="1" applyAlignment="1" applyProtection="1">
      <alignment horizontal="justify" vertical="center"/>
      <protection locked="0"/>
    </xf>
    <xf numFmtId="0" fontId="57" fillId="0" borderId="0" xfId="0" applyFont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4" fontId="4" fillId="36" borderId="19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56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justify" vertical="center"/>
      <protection locked="0"/>
    </xf>
    <xf numFmtId="4" fontId="4" fillId="36" borderId="14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0" applyNumberFormat="1" applyFont="1" applyBorder="1" applyAlignment="1" applyProtection="1">
      <alignment vertical="center"/>
      <protection/>
    </xf>
    <xf numFmtId="171" fontId="4" fillId="0" borderId="34" xfId="0" applyNumberFormat="1" applyFont="1" applyBorder="1" applyAlignment="1" applyProtection="1">
      <alignment vertical="center"/>
      <protection/>
    </xf>
    <xf numFmtId="171" fontId="5" fillId="0" borderId="13" xfId="0" applyNumberFormat="1" applyFont="1" applyBorder="1" applyAlignment="1" applyProtection="1">
      <alignment vertical="center"/>
      <protection/>
    </xf>
    <xf numFmtId="171" fontId="5" fillId="0" borderId="14" xfId="0" applyNumberFormat="1" applyFont="1" applyBorder="1" applyAlignment="1" applyProtection="1">
      <alignment vertical="center"/>
      <protection/>
    </xf>
    <xf numFmtId="10" fontId="56" fillId="0" borderId="12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justify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171" fontId="4" fillId="0" borderId="13" xfId="0" applyNumberFormat="1" applyFont="1" applyBorder="1" applyAlignment="1" applyProtection="1">
      <alignment vertical="center"/>
      <protection/>
    </xf>
    <xf numFmtId="171" fontId="4" fillId="0" borderId="33" xfId="0" applyNumberFormat="1" applyFont="1" applyBorder="1" applyAlignment="1" applyProtection="1">
      <alignment vertical="center"/>
      <protection/>
    </xf>
    <xf numFmtId="171" fontId="5" fillId="0" borderId="13" xfId="56" applyFont="1" applyFill="1" applyBorder="1" applyAlignment="1" applyProtection="1">
      <alignment horizontal="right" vertical="center"/>
      <protection locked="0"/>
    </xf>
    <xf numFmtId="171" fontId="5" fillId="0" borderId="35" xfId="56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Border="1" applyAlignment="1" applyProtection="1">
      <alignment horizontal="justify" vertical="center"/>
      <protection locked="0"/>
    </xf>
    <xf numFmtId="171" fontId="5" fillId="0" borderId="19" xfId="56" applyFont="1" applyBorder="1" applyAlignment="1" applyProtection="1">
      <alignment horizontal="justify" vertical="center"/>
      <protection locked="0"/>
    </xf>
    <xf numFmtId="171" fontId="4" fillId="36" borderId="22" xfId="56" applyFont="1" applyFill="1" applyBorder="1" applyAlignment="1" applyProtection="1">
      <alignment horizontal="justify" vertical="center"/>
      <protection locked="0"/>
    </xf>
    <xf numFmtId="171" fontId="4" fillId="36" borderId="13" xfId="56" applyFont="1" applyFill="1" applyBorder="1" applyAlignment="1" applyProtection="1">
      <alignment horizontal="justify" vertical="center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  <protection locked="0"/>
    </xf>
    <xf numFmtId="171" fontId="4" fillId="0" borderId="33" xfId="56" applyFont="1" applyBorder="1" applyAlignment="1" applyProtection="1">
      <alignment horizontal="justify" vertical="center"/>
      <protection locked="0"/>
    </xf>
    <xf numFmtId="4" fontId="4" fillId="36" borderId="36" xfId="0" applyNumberFormat="1" applyFont="1" applyFill="1" applyBorder="1" applyAlignment="1" applyProtection="1">
      <alignment horizontal="justify" vertical="center"/>
      <protection locked="0"/>
    </xf>
    <xf numFmtId="4" fontId="4" fillId="36" borderId="34" xfId="0" applyNumberFormat="1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left" vertical="center"/>
    </xf>
    <xf numFmtId="0" fontId="3" fillId="0" borderId="0" xfId="51" applyFont="1" applyFill="1" applyBorder="1" applyAlignment="1">
      <alignment horizontal="right" wrapText="1"/>
      <protection/>
    </xf>
    <xf numFmtId="0" fontId="53" fillId="0" borderId="0" xfId="0" applyFont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14" fontId="58" fillId="0" borderId="16" xfId="0" applyNumberFormat="1" applyFont="1" applyBorder="1" applyAlignment="1">
      <alignment/>
    </xf>
    <xf numFmtId="4" fontId="58" fillId="0" borderId="16" xfId="0" applyNumberFormat="1" applyFont="1" applyBorder="1" applyAlignment="1">
      <alignment/>
    </xf>
    <xf numFmtId="4" fontId="54" fillId="0" borderId="13" xfId="0" applyNumberFormat="1" applyFont="1" applyBorder="1" applyAlignment="1">
      <alignment horizontal="right" wrapText="1"/>
    </xf>
    <xf numFmtId="4" fontId="3" fillId="0" borderId="0" xfId="51" applyNumberFormat="1" applyFont="1" applyFill="1" applyAlignment="1">
      <alignment horizontal="center" wrapText="1"/>
      <protection/>
    </xf>
    <xf numFmtId="4" fontId="55" fillId="34" borderId="24" xfId="0" applyNumberFormat="1" applyFont="1" applyFill="1" applyBorder="1" applyAlignment="1">
      <alignment horizontal="center" wrapText="1"/>
    </xf>
    <xf numFmtId="4" fontId="54" fillId="0" borderId="22" xfId="0" applyNumberFormat="1" applyFont="1" applyBorder="1" applyAlignment="1">
      <alignment horizontal="right" wrapText="1"/>
    </xf>
    <xf numFmtId="4" fontId="55" fillId="0" borderId="13" xfId="0" applyNumberFormat="1" applyFont="1" applyBorder="1" applyAlignment="1">
      <alignment horizontal="right" wrapText="1"/>
    </xf>
    <xf numFmtId="4" fontId="54" fillId="0" borderId="13" xfId="0" applyNumberFormat="1" applyFont="1" applyBorder="1" applyAlignment="1">
      <alignment wrapText="1"/>
    </xf>
    <xf numFmtId="4" fontId="54" fillId="0" borderId="13" xfId="0" applyNumberFormat="1" applyFont="1" applyFill="1" applyBorder="1" applyAlignment="1">
      <alignment wrapText="1"/>
    </xf>
    <xf numFmtId="4" fontId="55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5" fillId="0" borderId="13" xfId="0" applyNumberFormat="1" applyFont="1" applyFill="1" applyBorder="1" applyAlignment="1">
      <alignment wrapText="1"/>
    </xf>
    <xf numFmtId="4" fontId="55" fillId="0" borderId="13" xfId="0" applyNumberFormat="1" applyFont="1" applyBorder="1" applyAlignment="1">
      <alignment wrapText="1"/>
    </xf>
    <xf numFmtId="0" fontId="4" fillId="33" borderId="16" xfId="0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wrapText="1"/>
    </xf>
    <xf numFmtId="49" fontId="55" fillId="0" borderId="13" xfId="0" applyNumberFormat="1" applyFont="1" applyBorder="1" applyAlignment="1">
      <alignment horizontal="right" wrapText="1"/>
    </xf>
    <xf numFmtId="172" fontId="54" fillId="0" borderId="13" xfId="0" applyNumberFormat="1" applyFont="1" applyBorder="1" applyAlignment="1">
      <alignment horizontal="right" wrapText="1"/>
    </xf>
    <xf numFmtId="49" fontId="54" fillId="0" borderId="13" xfId="0" applyNumberFormat="1" applyFont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4" fillId="35" borderId="17" xfId="0" applyFont="1" applyFill="1" applyBorder="1" applyAlignment="1" applyProtection="1">
      <alignment horizontal="left" vertical="center"/>
      <protection locked="0"/>
    </xf>
    <xf numFmtId="0" fontId="4" fillId="35" borderId="21" xfId="0" applyFont="1" applyFill="1" applyBorder="1" applyAlignment="1" applyProtection="1">
      <alignment horizontal="left" vertical="center"/>
      <protection locked="0"/>
    </xf>
    <xf numFmtId="0" fontId="4" fillId="35" borderId="25" xfId="0" applyFont="1" applyFill="1" applyBorder="1" applyAlignment="1" applyProtection="1">
      <alignment horizontal="left" vertical="center"/>
      <protection locked="0"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>
      <alignment horizontal="center"/>
    </xf>
    <xf numFmtId="0" fontId="3" fillId="0" borderId="0" xfId="51" applyFont="1" applyFill="1" applyAlignment="1">
      <alignment horizontal="center" wrapText="1"/>
      <protection/>
    </xf>
    <xf numFmtId="0" fontId="59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="110" zoomScaleNormal="110" zoomScalePageLayoutView="120" workbookViewId="0" topLeftCell="A13">
      <selection activeCell="A29" sqref="A29"/>
    </sheetView>
  </sheetViews>
  <sheetFormatPr defaultColWidth="9.140625" defaultRowHeight="15"/>
  <cols>
    <col min="1" max="1" width="71.57421875" style="1" customWidth="1"/>
    <col min="2" max="2" width="12.8515625" style="1" customWidth="1"/>
    <col min="3" max="3" width="13.140625" style="1" customWidth="1"/>
    <col min="4" max="4" width="7.7109375" style="1" bestFit="1" customWidth="1"/>
    <col min="5" max="16384" width="9.140625" style="1" customWidth="1"/>
  </cols>
  <sheetData>
    <row r="1" spans="1:4" ht="12.75">
      <c r="A1" s="137" t="s">
        <v>24</v>
      </c>
      <c r="B1" s="137"/>
      <c r="C1" s="137"/>
      <c r="D1" s="137"/>
    </row>
    <row r="2" spans="1:4" ht="12.75">
      <c r="A2" s="137" t="s">
        <v>22</v>
      </c>
      <c r="B2" s="137"/>
      <c r="C2" s="137"/>
      <c r="D2" s="137"/>
    </row>
    <row r="3" spans="1:4" ht="12.75">
      <c r="A3" s="137" t="s">
        <v>23</v>
      </c>
      <c r="B3" s="137"/>
      <c r="C3" s="137"/>
      <c r="D3" s="137"/>
    </row>
    <row r="4" spans="2:4" ht="13.5" thickBot="1">
      <c r="B4" s="2"/>
      <c r="C4" s="2"/>
      <c r="D4" s="2"/>
    </row>
    <row r="5" spans="1:4" s="33" customFormat="1" ht="15.75" customHeight="1" thickBot="1">
      <c r="A5" s="40" t="s">
        <v>2</v>
      </c>
      <c r="B5" s="41" t="s">
        <v>1</v>
      </c>
      <c r="C5" s="42" t="s">
        <v>13</v>
      </c>
      <c r="D5" s="43" t="s">
        <v>0</v>
      </c>
    </row>
    <row r="6" spans="1:4" s="33" customFormat="1" ht="25.5" customHeight="1" thickBot="1">
      <c r="A6" s="44" t="s">
        <v>191</v>
      </c>
      <c r="B6" s="45"/>
      <c r="C6" s="7">
        <v>6600000</v>
      </c>
      <c r="D6" s="6">
        <v>1</v>
      </c>
    </row>
    <row r="7" spans="1:4" s="33" customFormat="1" ht="7.5" customHeight="1" thickBot="1">
      <c r="A7" s="46"/>
      <c r="B7" s="47"/>
      <c r="C7" s="48"/>
      <c r="D7" s="49"/>
    </row>
    <row r="8" spans="1:4" s="33" customFormat="1" ht="15.75" customHeight="1" thickBot="1">
      <c r="A8" s="132" t="s">
        <v>105</v>
      </c>
      <c r="B8" s="133"/>
      <c r="C8" s="88">
        <f>SUM(C9)+(C13)</f>
        <v>-1323701.59</v>
      </c>
      <c r="D8" s="50"/>
    </row>
    <row r="9" spans="1:4" s="33" customFormat="1" ht="13.5" customHeight="1" thickBot="1">
      <c r="A9" s="51" t="s">
        <v>4</v>
      </c>
      <c r="B9" s="52"/>
      <c r="C9" s="88">
        <f>SUM(B11)-(B10)-(B12)</f>
        <v>-1330071.6600000001</v>
      </c>
      <c r="D9" s="53"/>
    </row>
    <row r="10" spans="1:4" s="33" customFormat="1" ht="13.5" customHeight="1">
      <c r="A10" s="54" t="s">
        <v>197</v>
      </c>
      <c r="B10" s="35">
        <v>6236007</v>
      </c>
      <c r="C10" s="55"/>
      <c r="D10" s="53"/>
    </row>
    <row r="11" spans="1:4" s="33" customFormat="1" ht="13.5" customHeight="1">
      <c r="A11" s="54" t="s">
        <v>198</v>
      </c>
      <c r="B11" s="35">
        <v>4905935.34</v>
      </c>
      <c r="C11" s="52"/>
      <c r="D11" s="53"/>
    </row>
    <row r="12" spans="1:4" s="33" customFormat="1" ht="13.5" customHeight="1" thickBot="1">
      <c r="A12" s="54" t="s">
        <v>113</v>
      </c>
      <c r="B12" s="35"/>
      <c r="C12" s="107"/>
      <c r="D12" s="53"/>
    </row>
    <row r="13" spans="1:4" s="33" customFormat="1" ht="13.5" customHeight="1" thickBot="1">
      <c r="A13" s="57" t="s">
        <v>5</v>
      </c>
      <c r="B13" s="52"/>
      <c r="C13" s="88">
        <f>(B14)-(B15)</f>
        <v>6370.070000000007</v>
      </c>
      <c r="D13" s="53"/>
    </row>
    <row r="14" spans="1:4" s="33" customFormat="1" ht="13.5" customHeight="1" thickBot="1">
      <c r="A14" s="54" t="s">
        <v>192</v>
      </c>
      <c r="B14" s="35">
        <v>93540.11</v>
      </c>
      <c r="C14" s="34"/>
      <c r="D14" s="53"/>
    </row>
    <row r="15" spans="1:4" s="33" customFormat="1" ht="24.75" customHeight="1" thickBot="1">
      <c r="A15" s="104" t="s">
        <v>196</v>
      </c>
      <c r="B15" s="36">
        <v>87170.04</v>
      </c>
      <c r="C15" s="56"/>
      <c r="D15" s="53"/>
    </row>
    <row r="16" spans="1:4" s="33" customFormat="1" ht="7.5" customHeight="1" thickBot="1">
      <c r="A16" s="58"/>
      <c r="B16" s="59"/>
      <c r="C16" s="59"/>
      <c r="D16" s="53"/>
    </row>
    <row r="17" spans="1:4" s="33" customFormat="1" ht="15.75" customHeight="1" thickBot="1">
      <c r="A17" s="132" t="s">
        <v>27</v>
      </c>
      <c r="B17" s="134"/>
      <c r="C17" s="133"/>
      <c r="D17" s="60"/>
    </row>
    <row r="18" spans="1:4" s="33" customFormat="1" ht="13.5" customHeight="1" thickBot="1">
      <c r="A18" s="61" t="s">
        <v>26</v>
      </c>
      <c r="B18" s="62"/>
      <c r="C18" s="89">
        <f>C6*D18</f>
        <v>198000</v>
      </c>
      <c r="D18" s="5">
        <v>0.03</v>
      </c>
    </row>
    <row r="19" spans="1:4" s="33" customFormat="1" ht="13.5" customHeight="1">
      <c r="A19" s="63" t="s">
        <v>7</v>
      </c>
      <c r="B19" s="8">
        <v>20000</v>
      </c>
      <c r="C19" s="64"/>
      <c r="D19" s="65"/>
    </row>
    <row r="20" spans="1:4" s="33" customFormat="1" ht="13.5" customHeight="1">
      <c r="A20" s="63" t="s">
        <v>8</v>
      </c>
      <c r="B20" s="8">
        <v>129000</v>
      </c>
      <c r="C20" s="52"/>
      <c r="D20" s="53"/>
    </row>
    <row r="21" spans="1:4" s="33" customFormat="1" ht="13.5" customHeight="1">
      <c r="A21" s="63" t="s">
        <v>9</v>
      </c>
      <c r="B21" s="8">
        <v>34000</v>
      </c>
      <c r="C21" s="52"/>
      <c r="D21" s="53"/>
    </row>
    <row r="22" spans="1:4" s="33" customFormat="1" ht="13.5" customHeight="1">
      <c r="A22" s="66" t="s">
        <v>10</v>
      </c>
      <c r="B22" s="39">
        <v>5000</v>
      </c>
      <c r="C22" s="67"/>
      <c r="D22" s="50"/>
    </row>
    <row r="23" spans="1:4" s="33" customFormat="1" ht="13.5" customHeight="1" thickBot="1">
      <c r="A23" s="68" t="s">
        <v>102</v>
      </c>
      <c r="B23" s="9">
        <v>10000</v>
      </c>
      <c r="C23" s="69"/>
      <c r="D23" s="50"/>
    </row>
    <row r="24" spans="1:4" s="33" customFormat="1" ht="7.5" customHeight="1" thickBot="1">
      <c r="A24" s="70"/>
      <c r="B24" s="71"/>
      <c r="C24" s="71"/>
      <c r="D24" s="53"/>
    </row>
    <row r="25" spans="1:4" s="33" customFormat="1" ht="15.75" customHeight="1" thickBot="1">
      <c r="A25" s="132" t="s">
        <v>25</v>
      </c>
      <c r="B25" s="133"/>
      <c r="C25" s="88">
        <f>(C26)+(C31)+(C36)+(C41)+(C46)</f>
        <v>737315.6500000001</v>
      </c>
      <c r="D25" s="53"/>
    </row>
    <row r="26" spans="1:4" s="33" customFormat="1" ht="13.5" customHeight="1" thickBot="1">
      <c r="A26" s="72" t="s">
        <v>11</v>
      </c>
      <c r="B26" s="52"/>
      <c r="C26" s="88">
        <f>SUM(B30)+(B29)</f>
        <v>1357674.54</v>
      </c>
      <c r="D26" s="53"/>
    </row>
    <row r="27" spans="1:4" s="33" customFormat="1" ht="13.5" customHeight="1">
      <c r="A27" s="63" t="s">
        <v>193</v>
      </c>
      <c r="B27" s="10">
        <v>1000000</v>
      </c>
      <c r="C27" s="55"/>
      <c r="D27" s="53"/>
    </row>
    <row r="28" spans="1:4" s="33" customFormat="1" ht="13.5" customHeight="1">
      <c r="A28" s="63" t="s">
        <v>194</v>
      </c>
      <c r="B28" s="10">
        <v>1357674.54</v>
      </c>
      <c r="C28" s="52"/>
      <c r="D28" s="53"/>
    </row>
    <row r="29" spans="1:4" s="33" customFormat="1" ht="13.5" customHeight="1">
      <c r="A29" s="63" t="s">
        <v>220</v>
      </c>
      <c r="B29" s="95">
        <f>(B28)-(B27)</f>
        <v>357674.54000000004</v>
      </c>
      <c r="C29" s="52"/>
      <c r="D29" s="53"/>
    </row>
    <row r="30" spans="1:4" s="33" customFormat="1" ht="13.5" customHeight="1" thickBot="1">
      <c r="A30" s="63" t="s">
        <v>195</v>
      </c>
      <c r="B30" s="94">
        <v>1000000</v>
      </c>
      <c r="C30" s="56"/>
      <c r="D30" s="53"/>
    </row>
    <row r="31" spans="1:4" s="33" customFormat="1" ht="13.5" customHeight="1" thickBot="1">
      <c r="A31" s="73" t="s">
        <v>12</v>
      </c>
      <c r="B31" s="52"/>
      <c r="C31" s="88">
        <f>SUM(B34)-(B35)</f>
        <v>-459207.1</v>
      </c>
      <c r="D31" s="53"/>
    </row>
    <row r="32" spans="1:4" s="33" customFormat="1" ht="13.5" customHeight="1">
      <c r="A32" s="63" t="s">
        <v>199</v>
      </c>
      <c r="B32" s="10">
        <v>350000</v>
      </c>
      <c r="C32" s="55"/>
      <c r="D32" s="53"/>
    </row>
    <row r="33" spans="1:4" s="33" customFormat="1" ht="13.5" customHeight="1">
      <c r="A33" s="63" t="s">
        <v>200</v>
      </c>
      <c r="B33" s="37">
        <v>459207.1</v>
      </c>
      <c r="C33" s="52"/>
      <c r="D33" s="53"/>
    </row>
    <row r="34" spans="1:4" s="33" customFormat="1" ht="13.5" customHeight="1">
      <c r="A34" s="63" t="s">
        <v>203</v>
      </c>
      <c r="B34" s="96">
        <f>(B32)-(B33)</f>
        <v>-109207.09999999998</v>
      </c>
      <c r="C34" s="52"/>
      <c r="D34" s="53"/>
    </row>
    <row r="35" spans="1:4" s="33" customFormat="1" ht="13.5" customHeight="1" thickBot="1">
      <c r="A35" s="63" t="s">
        <v>201</v>
      </c>
      <c r="B35" s="97">
        <v>350000</v>
      </c>
      <c r="C35" s="56"/>
      <c r="D35" s="53"/>
    </row>
    <row r="36" spans="1:4" s="33" customFormat="1" ht="13.5" customHeight="1" thickBot="1">
      <c r="A36" s="73" t="s">
        <v>14</v>
      </c>
      <c r="B36" s="52"/>
      <c r="C36" s="88">
        <f>SUM(B39)-(B40)</f>
        <v>-34456.24</v>
      </c>
      <c r="D36" s="53"/>
    </row>
    <row r="37" spans="1:4" s="33" customFormat="1" ht="13.5" customHeight="1">
      <c r="A37" s="63" t="s">
        <v>202</v>
      </c>
      <c r="B37" s="37">
        <v>10000</v>
      </c>
      <c r="C37" s="55"/>
      <c r="D37" s="53"/>
    </row>
    <row r="38" spans="1:4" s="33" customFormat="1" ht="13.5" customHeight="1">
      <c r="A38" s="63" t="s">
        <v>204</v>
      </c>
      <c r="B38" s="37">
        <v>34456.24</v>
      </c>
      <c r="C38" s="52"/>
      <c r="D38" s="53"/>
    </row>
    <row r="39" spans="1:4" s="33" customFormat="1" ht="13.5" customHeight="1">
      <c r="A39" s="63" t="s">
        <v>205</v>
      </c>
      <c r="B39" s="95">
        <f>(B37)-(B38)</f>
        <v>-24456.239999999998</v>
      </c>
      <c r="C39" s="52"/>
      <c r="D39" s="53"/>
    </row>
    <row r="40" spans="1:4" s="33" customFormat="1" ht="13.5" customHeight="1">
      <c r="A40" s="63" t="s">
        <v>219</v>
      </c>
      <c r="B40" s="98">
        <v>10000</v>
      </c>
      <c r="C40" s="74"/>
      <c r="D40" s="53"/>
    </row>
    <row r="41" spans="1:4" s="33" customFormat="1" ht="13.5" customHeight="1" thickBot="1">
      <c r="A41" s="73" t="s">
        <v>15</v>
      </c>
      <c r="B41" s="52"/>
      <c r="C41" s="88">
        <f>SUM(B44)-(B45)</f>
        <v>-68912.48</v>
      </c>
      <c r="D41" s="53"/>
    </row>
    <row r="42" spans="1:4" s="33" customFormat="1" ht="13.5" customHeight="1">
      <c r="A42" s="63" t="s">
        <v>207</v>
      </c>
      <c r="B42" s="37">
        <v>15000</v>
      </c>
      <c r="C42" s="55"/>
      <c r="D42" s="53"/>
    </row>
    <row r="43" spans="1:4" s="33" customFormat="1" ht="13.5" customHeight="1">
      <c r="A43" s="63" t="s">
        <v>206</v>
      </c>
      <c r="B43" s="37">
        <v>68912.48</v>
      </c>
      <c r="C43" s="52"/>
      <c r="D43" s="53"/>
    </row>
    <row r="44" spans="1:4" s="33" customFormat="1" ht="13.5" customHeight="1">
      <c r="A44" s="63" t="s">
        <v>208</v>
      </c>
      <c r="B44" s="96">
        <f>(B42)-(B43)</f>
        <v>-53912.479999999996</v>
      </c>
      <c r="C44" s="52"/>
      <c r="D44" s="53"/>
    </row>
    <row r="45" spans="1:4" s="33" customFormat="1" ht="13.5" customHeight="1" thickBot="1">
      <c r="A45" s="63" t="s">
        <v>209</v>
      </c>
      <c r="B45" s="97">
        <v>15000</v>
      </c>
      <c r="C45" s="56"/>
      <c r="D45" s="49"/>
    </row>
    <row r="46" spans="1:4" s="33" customFormat="1" ht="13.5" customHeight="1" thickBot="1">
      <c r="A46" s="73" t="s">
        <v>16</v>
      </c>
      <c r="B46" s="52"/>
      <c r="C46" s="88">
        <f>SUM(B49)-(B50)</f>
        <v>-57783.07</v>
      </c>
      <c r="D46" s="49"/>
    </row>
    <row r="47" spans="1:4" s="33" customFormat="1" ht="13.5" customHeight="1">
      <c r="A47" s="63" t="s">
        <v>210</v>
      </c>
      <c r="B47" s="37">
        <v>15000</v>
      </c>
      <c r="C47" s="55"/>
      <c r="D47" s="49"/>
    </row>
    <row r="48" spans="1:4" s="33" customFormat="1" ht="13.5" customHeight="1">
      <c r="A48" s="63" t="s">
        <v>211</v>
      </c>
      <c r="B48" s="37">
        <v>42783.07</v>
      </c>
      <c r="C48" s="52"/>
      <c r="D48" s="49"/>
    </row>
    <row r="49" spans="1:4" s="33" customFormat="1" ht="13.5" customHeight="1">
      <c r="A49" s="63" t="s">
        <v>212</v>
      </c>
      <c r="B49" s="96">
        <f>(B47)-(B48)</f>
        <v>-27783.07</v>
      </c>
      <c r="C49" s="52"/>
      <c r="D49" s="49"/>
    </row>
    <row r="50" spans="1:4" s="33" customFormat="1" ht="13.5" customHeight="1" thickBot="1">
      <c r="A50" s="63" t="s">
        <v>218</v>
      </c>
      <c r="B50" s="38">
        <v>30000</v>
      </c>
      <c r="C50" s="56"/>
      <c r="D50" s="49"/>
    </row>
    <row r="51" spans="1:4" s="33" customFormat="1" ht="7.5" customHeight="1" thickBot="1">
      <c r="A51" s="58"/>
      <c r="B51" s="75"/>
      <c r="C51" s="75"/>
      <c r="D51" s="53"/>
    </row>
    <row r="52" spans="1:4" s="33" customFormat="1" ht="15.75" customHeight="1" thickBot="1">
      <c r="A52" s="132" t="s">
        <v>6</v>
      </c>
      <c r="B52" s="133"/>
      <c r="C52" s="88">
        <f>SUM(B53)+(B54)</f>
        <v>-586385.94</v>
      </c>
      <c r="D52" s="53"/>
    </row>
    <row r="53" spans="1:4" s="33" customFormat="1" ht="13.5" customHeight="1">
      <c r="A53" s="63" t="s">
        <v>109</v>
      </c>
      <c r="B53" s="90">
        <f>C8</f>
        <v>-1323701.59</v>
      </c>
      <c r="C53" s="52"/>
      <c r="D53" s="53"/>
    </row>
    <row r="54" spans="1:4" s="33" customFormat="1" ht="13.5" customHeight="1" thickBot="1">
      <c r="A54" s="76" t="s">
        <v>29</v>
      </c>
      <c r="B54" s="91">
        <f>C25</f>
        <v>737315.6500000001</v>
      </c>
      <c r="C54" s="52"/>
      <c r="D54" s="53"/>
    </row>
    <row r="55" spans="1:4" s="33" customFormat="1" ht="7.5" customHeight="1" thickBot="1">
      <c r="A55" s="58"/>
      <c r="B55" s="58"/>
      <c r="C55" s="58"/>
      <c r="D55" s="53"/>
    </row>
    <row r="56" spans="1:4" s="33" customFormat="1" ht="15.75" customHeight="1" thickBot="1">
      <c r="A56" s="132" t="s">
        <v>17</v>
      </c>
      <c r="B56" s="134"/>
      <c r="C56" s="133"/>
      <c r="D56" s="60"/>
    </row>
    <row r="57" spans="1:4" s="29" customFormat="1" ht="13.5" customHeight="1" thickBot="1">
      <c r="A57" s="77" t="s">
        <v>30</v>
      </c>
      <c r="B57" s="78"/>
      <c r="C57" s="88">
        <f>(C6)-(C18)</f>
        <v>6402000</v>
      </c>
      <c r="D57" s="92">
        <f>SUM(D6)-(D18)</f>
        <v>0.97</v>
      </c>
    </row>
    <row r="58" spans="1:4" s="29" customFormat="1" ht="13.5" customHeight="1">
      <c r="A58" s="79" t="s">
        <v>18</v>
      </c>
      <c r="B58" s="78"/>
      <c r="C58" s="30"/>
      <c r="D58" s="80"/>
    </row>
    <row r="59" spans="1:4" s="29" customFormat="1" ht="13.5" customHeight="1">
      <c r="A59" s="79" t="s">
        <v>19</v>
      </c>
      <c r="B59" s="78"/>
      <c r="C59" s="31"/>
      <c r="D59" s="81"/>
    </row>
    <row r="60" spans="1:4" s="29" customFormat="1" ht="13.5" customHeight="1">
      <c r="A60" s="79" t="s">
        <v>20</v>
      </c>
      <c r="B60" s="78"/>
      <c r="C60" s="99"/>
      <c r="D60" s="81"/>
    </row>
    <row r="61" spans="1:4" s="29" customFormat="1" ht="13.5" customHeight="1" thickBot="1">
      <c r="A61" s="79" t="s">
        <v>21</v>
      </c>
      <c r="B61" s="78"/>
      <c r="C61" s="88">
        <f>B62</f>
        <v>0</v>
      </c>
      <c r="D61" s="81"/>
    </row>
    <row r="62" spans="1:4" s="29" customFormat="1" ht="13.5" customHeight="1">
      <c r="A62" s="82" t="s">
        <v>106</v>
      </c>
      <c r="B62" s="32"/>
      <c r="C62" s="78"/>
      <c r="D62" s="81"/>
    </row>
    <row r="63" spans="1:4" s="29" customFormat="1" ht="13.5" customHeight="1" thickBot="1">
      <c r="A63" s="79" t="s">
        <v>111</v>
      </c>
      <c r="B63" s="83"/>
      <c r="C63" s="84">
        <f>B64+B65+B66</f>
        <v>0</v>
      </c>
      <c r="D63" s="81"/>
    </row>
    <row r="64" spans="1:4" s="29" customFormat="1" ht="13.5" customHeight="1">
      <c r="A64" s="82" t="s">
        <v>107</v>
      </c>
      <c r="B64" s="93"/>
      <c r="C64" s="101"/>
      <c r="D64" s="81"/>
    </row>
    <row r="65" spans="1:4" s="29" customFormat="1" ht="13.5" customHeight="1">
      <c r="A65" s="82" t="s">
        <v>108</v>
      </c>
      <c r="B65" s="93"/>
      <c r="C65" s="102"/>
      <c r="D65" s="81"/>
    </row>
    <row r="66" spans="1:4" s="29" customFormat="1" ht="13.5" customHeight="1">
      <c r="A66" s="82" t="s">
        <v>110</v>
      </c>
      <c r="B66" s="93"/>
      <c r="C66" s="102"/>
      <c r="D66" s="81"/>
    </row>
    <row r="67" spans="1:4" s="29" customFormat="1" ht="13.5" customHeight="1" thickBot="1">
      <c r="A67" s="79" t="s">
        <v>213</v>
      </c>
      <c r="B67" s="83"/>
      <c r="C67" s="89">
        <f>(B68)+(B69)+(B70)</f>
        <v>1295403.7699999996</v>
      </c>
      <c r="D67" s="81"/>
    </row>
    <row r="68" spans="1:4" s="29" customFormat="1" ht="13.5" customHeight="1">
      <c r="A68" s="82" t="s">
        <v>214</v>
      </c>
      <c r="B68" s="32">
        <v>4969026.77</v>
      </c>
      <c r="C68" s="83"/>
      <c r="D68" s="81"/>
    </row>
    <row r="69" spans="1:4" s="29" customFormat="1" ht="48.75" thickBot="1">
      <c r="A69" s="85" t="s">
        <v>28</v>
      </c>
      <c r="B69" s="84">
        <v>-3673623</v>
      </c>
      <c r="C69" s="87"/>
      <c r="D69" s="81"/>
    </row>
    <row r="70" spans="1:4" s="29" customFormat="1" ht="12.75">
      <c r="A70" s="85" t="s">
        <v>115</v>
      </c>
      <c r="B70" s="105"/>
      <c r="C70" s="106"/>
      <c r="D70" s="81"/>
    </row>
    <row r="71" spans="1:4" s="29" customFormat="1" ht="13.5" customHeight="1">
      <c r="A71" s="79" t="s">
        <v>112</v>
      </c>
      <c r="B71" s="78"/>
      <c r="C71" s="100"/>
      <c r="D71" s="81"/>
    </row>
    <row r="72" spans="1:4" s="29" customFormat="1" ht="13.5" customHeight="1" thickBot="1">
      <c r="A72" s="86" t="s">
        <v>31</v>
      </c>
      <c r="B72" s="87"/>
      <c r="C72" s="88">
        <f>C52</f>
        <v>-586385.94</v>
      </c>
      <c r="D72" s="81"/>
    </row>
    <row r="73" spans="1:4" s="33" customFormat="1" ht="15.75" customHeight="1" thickBot="1">
      <c r="A73" s="135" t="s">
        <v>3</v>
      </c>
      <c r="B73" s="136"/>
      <c r="C73" s="88">
        <f>SUM(C57)-(C58)-(C59)-(C60)-(C61)+(C63)+(C67)+(C71)+(C72)</f>
        <v>7111017.83</v>
      </c>
      <c r="D73" s="53"/>
    </row>
    <row r="74" spans="1:3" ht="9" customHeight="1">
      <c r="A74" s="3"/>
      <c r="B74" s="4"/>
      <c r="C74" s="4"/>
    </row>
  </sheetData>
  <sheetProtection password="D11B" sheet="1" formatCells="0" formatColumns="0" formatRows="0" insertColumns="0" insertRows="0" insertHyperlinks="0" deleteColumns="0" deleteRows="0"/>
  <mergeCells count="9">
    <mergeCell ref="A52:B52"/>
    <mergeCell ref="A17:C17"/>
    <mergeCell ref="A73:B73"/>
    <mergeCell ref="A56:C56"/>
    <mergeCell ref="A1:D1"/>
    <mergeCell ref="A2:D2"/>
    <mergeCell ref="A3:D3"/>
    <mergeCell ref="A8:B8"/>
    <mergeCell ref="A25:B25"/>
  </mergeCells>
  <printOptions/>
  <pageMargins left="0.7874015748031497" right="0.2362204724409449" top="0.1968503937007874" bottom="0.1968503937007874" header="0.31496062992125984" footer="0.31496062992125984"/>
  <pageSetup fitToHeight="1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F7" sqref="F7"/>
    </sheetView>
  </sheetViews>
  <sheetFormatPr defaultColWidth="9.140625" defaultRowHeight="15"/>
  <cols>
    <col min="1" max="1" width="58.421875" style="15" bestFit="1" customWidth="1"/>
    <col min="2" max="2" width="15.7109375" style="123" bestFit="1" customWidth="1"/>
    <col min="3" max="3" width="8.8515625" style="15" customWidth="1"/>
    <col min="4" max="4" width="11.57421875" style="15" bestFit="1" customWidth="1"/>
    <col min="5" max="16384" width="9.140625" style="15" customWidth="1"/>
  </cols>
  <sheetData>
    <row r="1" spans="1:3" ht="15">
      <c r="A1" s="138" t="s">
        <v>216</v>
      </c>
      <c r="B1" s="138"/>
      <c r="C1" s="138"/>
    </row>
    <row r="2" spans="1:3" ht="15">
      <c r="A2" s="138" t="s">
        <v>61</v>
      </c>
      <c r="B2" s="138"/>
      <c r="C2" s="138"/>
    </row>
    <row r="3" spans="1:3" ht="15">
      <c r="A3" s="138" t="s">
        <v>23</v>
      </c>
      <c r="B3" s="138"/>
      <c r="C3" s="138"/>
    </row>
    <row r="4" spans="1:3" ht="3" customHeight="1">
      <c r="A4" s="11"/>
      <c r="B4" s="116"/>
      <c r="C4" s="11"/>
    </row>
    <row r="5" spans="1:3" ht="4.5" customHeight="1" thickBot="1">
      <c r="A5" s="11"/>
      <c r="B5" s="116"/>
      <c r="C5" s="16"/>
    </row>
    <row r="6" spans="1:3" ht="15.75" thickBot="1">
      <c r="A6" s="17" t="s">
        <v>62</v>
      </c>
      <c r="B6" s="117" t="s">
        <v>63</v>
      </c>
      <c r="C6" s="18" t="s">
        <v>0</v>
      </c>
    </row>
    <row r="7" spans="1:3" ht="15">
      <c r="A7" s="19" t="s">
        <v>64</v>
      </c>
      <c r="B7" s="118"/>
      <c r="C7" s="20"/>
    </row>
    <row r="8" spans="1:3" ht="15">
      <c r="A8" s="21" t="s">
        <v>65</v>
      </c>
      <c r="B8" s="115">
        <v>10000</v>
      </c>
      <c r="C8" s="22">
        <v>5.05</v>
      </c>
    </row>
    <row r="9" spans="1:3" ht="15">
      <c r="A9" s="21" t="s">
        <v>103</v>
      </c>
      <c r="B9" s="115">
        <v>10000</v>
      </c>
      <c r="C9" s="22">
        <v>5.05</v>
      </c>
    </row>
    <row r="10" spans="1:3" ht="15">
      <c r="A10" s="21" t="s">
        <v>104</v>
      </c>
      <c r="B10" s="115">
        <v>10000</v>
      </c>
      <c r="C10" s="22">
        <v>5.05</v>
      </c>
    </row>
    <row r="11" spans="1:3" ht="15">
      <c r="A11" s="23" t="s">
        <v>1</v>
      </c>
      <c r="B11" s="119">
        <f>B8+B9+B10</f>
        <v>30000</v>
      </c>
      <c r="C11" s="24">
        <f>C8+C9+C10</f>
        <v>15.149999999999999</v>
      </c>
    </row>
    <row r="12" spans="1:3" ht="15">
      <c r="A12" s="25" t="s">
        <v>66</v>
      </c>
      <c r="B12" s="119"/>
      <c r="C12" s="24"/>
    </row>
    <row r="13" spans="1:3" ht="15">
      <c r="A13" s="23" t="s">
        <v>67</v>
      </c>
      <c r="B13" s="115"/>
      <c r="C13" s="22"/>
    </row>
    <row r="14" spans="1:3" ht="15">
      <c r="A14" s="21" t="s">
        <v>68</v>
      </c>
      <c r="B14" s="120">
        <v>16000</v>
      </c>
      <c r="C14" s="22">
        <v>8.08</v>
      </c>
    </row>
    <row r="15" spans="1:3" ht="15">
      <c r="A15" s="21" t="s">
        <v>69</v>
      </c>
      <c r="B15" s="120">
        <v>14000</v>
      </c>
      <c r="C15" s="22">
        <v>7.07</v>
      </c>
    </row>
    <row r="16" spans="1:3" ht="15">
      <c r="A16" s="21" t="s">
        <v>70</v>
      </c>
      <c r="B16" s="120">
        <v>13000</v>
      </c>
      <c r="C16" s="22">
        <v>6.57</v>
      </c>
    </row>
    <row r="17" spans="1:3" ht="15">
      <c r="A17" s="21" t="s">
        <v>71</v>
      </c>
      <c r="B17" s="120">
        <v>13000</v>
      </c>
      <c r="C17" s="22">
        <v>6.57</v>
      </c>
    </row>
    <row r="18" spans="1:3" ht="15">
      <c r="A18" s="21" t="s">
        <v>72</v>
      </c>
      <c r="B18" s="120">
        <v>12000</v>
      </c>
      <c r="C18" s="22">
        <v>6.06</v>
      </c>
    </row>
    <row r="19" spans="1:3" ht="15">
      <c r="A19" s="21" t="s">
        <v>73</v>
      </c>
      <c r="B19" s="120">
        <v>13000</v>
      </c>
      <c r="C19" s="22">
        <v>6.57</v>
      </c>
    </row>
    <row r="20" spans="1:3" ht="15">
      <c r="A20" s="23" t="s">
        <v>1</v>
      </c>
      <c r="B20" s="124">
        <f>B14+B15+B16+B17+B18+B19</f>
        <v>81000</v>
      </c>
      <c r="C20" s="24">
        <f>C14+C15+C16+C17+C18+C19</f>
        <v>40.92</v>
      </c>
    </row>
    <row r="21" spans="1:3" ht="15">
      <c r="A21" s="23" t="s">
        <v>74</v>
      </c>
      <c r="B21" s="115"/>
      <c r="C21" s="22"/>
    </row>
    <row r="22" spans="1:3" ht="15">
      <c r="A22" s="21" t="s">
        <v>75</v>
      </c>
      <c r="B22" s="120">
        <v>7000</v>
      </c>
      <c r="C22" s="22">
        <v>3.54</v>
      </c>
    </row>
    <row r="23" spans="1:3" ht="15">
      <c r="A23" s="21" t="s">
        <v>76</v>
      </c>
      <c r="B23" s="120">
        <v>17000</v>
      </c>
      <c r="C23" s="22">
        <v>8.59</v>
      </c>
    </row>
    <row r="24" spans="1:3" ht="15">
      <c r="A24" s="21" t="s">
        <v>77</v>
      </c>
      <c r="B24" s="120">
        <v>15000</v>
      </c>
      <c r="C24" s="22">
        <v>7.58</v>
      </c>
    </row>
    <row r="25" spans="1:3" ht="15">
      <c r="A25" s="21" t="s">
        <v>78</v>
      </c>
      <c r="B25" s="120">
        <v>9000</v>
      </c>
      <c r="C25" s="22">
        <v>4.55</v>
      </c>
    </row>
    <row r="26" spans="1:3" ht="15">
      <c r="A26" s="21" t="s">
        <v>79</v>
      </c>
      <c r="B26" s="120"/>
      <c r="C26" s="22"/>
    </row>
    <row r="27" spans="1:3" ht="15">
      <c r="A27" s="23" t="s">
        <v>1</v>
      </c>
      <c r="B27" s="121"/>
      <c r="C27" s="22"/>
    </row>
    <row r="28" spans="1:3" ht="15">
      <c r="A28" s="25" t="s">
        <v>80</v>
      </c>
      <c r="B28" s="119">
        <f>B22+B24+B25+B23</f>
        <v>48000</v>
      </c>
      <c r="C28" s="127">
        <f>C22+C24+C25+C23</f>
        <v>24.26</v>
      </c>
    </row>
    <row r="29" spans="1:3" ht="15">
      <c r="A29" s="21" t="s">
        <v>81</v>
      </c>
      <c r="B29" s="120"/>
      <c r="C29" s="22"/>
    </row>
    <row r="30" spans="1:3" ht="15">
      <c r="A30" s="21" t="s">
        <v>82</v>
      </c>
      <c r="B30" s="120">
        <v>17000</v>
      </c>
      <c r="C30" s="22">
        <v>8.59</v>
      </c>
    </row>
    <row r="31" spans="1:3" ht="15">
      <c r="A31" s="21" t="s">
        <v>83</v>
      </c>
      <c r="B31" s="120">
        <v>17000</v>
      </c>
      <c r="C31" s="22">
        <v>8.59</v>
      </c>
    </row>
    <row r="32" spans="1:3" ht="15">
      <c r="A32" s="23" t="s">
        <v>1</v>
      </c>
      <c r="B32" s="120"/>
      <c r="C32" s="26"/>
    </row>
    <row r="33" spans="1:3" ht="15">
      <c r="A33" s="25" t="s">
        <v>84</v>
      </c>
      <c r="B33" s="125">
        <f>B30+B31</f>
        <v>34000</v>
      </c>
      <c r="C33" s="128">
        <f>C30+C31</f>
        <v>17.18</v>
      </c>
    </row>
    <row r="34" spans="1:3" ht="15">
      <c r="A34" s="21" t="s">
        <v>85</v>
      </c>
      <c r="B34" s="120"/>
      <c r="C34" s="129"/>
    </row>
    <row r="35" spans="1:3" ht="15">
      <c r="A35" s="21" t="s">
        <v>86</v>
      </c>
      <c r="B35" s="120"/>
      <c r="C35" s="129"/>
    </row>
    <row r="36" spans="1:3" ht="15">
      <c r="A36" s="21" t="s">
        <v>87</v>
      </c>
      <c r="B36" s="120"/>
      <c r="C36" s="129"/>
    </row>
    <row r="37" spans="1:3" ht="15">
      <c r="A37" s="21" t="s">
        <v>88</v>
      </c>
      <c r="B37" s="120"/>
      <c r="C37" s="129"/>
    </row>
    <row r="38" spans="1:3" ht="15">
      <c r="A38" s="21" t="s">
        <v>89</v>
      </c>
      <c r="B38" s="120"/>
      <c r="C38" s="129"/>
    </row>
    <row r="39" spans="1:3" ht="15">
      <c r="A39" s="21" t="s">
        <v>90</v>
      </c>
      <c r="B39" s="120"/>
      <c r="C39" s="129"/>
    </row>
    <row r="40" spans="1:3" ht="15">
      <c r="A40" s="21" t="s">
        <v>91</v>
      </c>
      <c r="B40" s="120"/>
      <c r="C40" s="129"/>
    </row>
    <row r="41" spans="1:3" ht="15">
      <c r="A41" s="21" t="s">
        <v>92</v>
      </c>
      <c r="B41" s="120"/>
      <c r="C41" s="129"/>
    </row>
    <row r="42" spans="1:3" ht="15">
      <c r="A42" s="21" t="s">
        <v>93</v>
      </c>
      <c r="B42" s="120"/>
      <c r="C42" s="129"/>
    </row>
    <row r="43" spans="1:3" ht="15">
      <c r="A43" s="21" t="s">
        <v>94</v>
      </c>
      <c r="B43" s="120"/>
      <c r="C43" s="129"/>
    </row>
    <row r="44" spans="1:3" ht="15">
      <c r="A44" s="21" t="s">
        <v>95</v>
      </c>
      <c r="B44" s="120"/>
      <c r="C44" s="129"/>
    </row>
    <row r="45" spans="1:3" ht="15">
      <c r="A45" s="21" t="s">
        <v>96</v>
      </c>
      <c r="B45" s="120"/>
      <c r="C45" s="129"/>
    </row>
    <row r="46" spans="1:3" ht="15">
      <c r="A46" s="21" t="s">
        <v>97</v>
      </c>
      <c r="B46" s="120"/>
      <c r="C46" s="129"/>
    </row>
    <row r="47" spans="1:3" ht="15">
      <c r="A47" s="21" t="s">
        <v>98</v>
      </c>
      <c r="B47" s="120"/>
      <c r="C47" s="129"/>
    </row>
    <row r="48" spans="1:3" ht="15">
      <c r="A48" s="21" t="s">
        <v>99</v>
      </c>
      <c r="B48" s="120">
        <v>5000</v>
      </c>
      <c r="C48" s="130" t="s">
        <v>217</v>
      </c>
    </row>
    <row r="49" spans="1:3" ht="15">
      <c r="A49" s="21" t="s">
        <v>100</v>
      </c>
      <c r="B49" s="120"/>
      <c r="C49" s="129"/>
    </row>
    <row r="50" spans="1:3" ht="15.75" thickBot="1">
      <c r="A50" s="23" t="s">
        <v>1</v>
      </c>
      <c r="B50" s="125">
        <f>B48</f>
        <v>5000</v>
      </c>
      <c r="C50" s="128" t="s">
        <v>217</v>
      </c>
    </row>
    <row r="51" spans="1:3" ht="15.75" thickBot="1">
      <c r="A51" s="17" t="s">
        <v>101</v>
      </c>
      <c r="B51" s="122">
        <f>B50+B33+B28+B20+B11</f>
        <v>198000</v>
      </c>
      <c r="C51" s="27">
        <v>1</v>
      </c>
    </row>
    <row r="52" spans="1:4" ht="15">
      <c r="A52" s="28"/>
      <c r="C52" s="28"/>
      <c r="D52" s="131"/>
    </row>
  </sheetData>
  <sheetProtection/>
  <mergeCells count="3">
    <mergeCell ref="A1:C1"/>
    <mergeCell ref="A2:C2"/>
    <mergeCell ref="A3:C3"/>
  </mergeCells>
  <printOptions/>
  <pageMargins left="1.1811023622047245" right="0.2362204724409449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49">
      <selection activeCell="N18" sqref="N18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11.7109375" style="0" customWidth="1"/>
    <col min="4" max="5" width="10.7109375" style="0" customWidth="1"/>
    <col min="6" max="6" width="15.140625" style="0" customWidth="1"/>
    <col min="7" max="9" width="10.7109375" style="0" customWidth="1"/>
    <col min="10" max="10" width="13.8515625" style="0" customWidth="1"/>
    <col min="11" max="11" width="14.8515625" style="110" customWidth="1"/>
  </cols>
  <sheetData>
    <row r="1" spans="1:11" ht="15">
      <c r="A1" s="138" t="s">
        <v>215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">
      <c r="A2" s="147" t="s">
        <v>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" customHeight="1">
      <c r="A3" s="148" t="s">
        <v>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09"/>
    </row>
    <row r="5" spans="1:14" ht="15" customHeight="1">
      <c r="A5" s="140" t="s">
        <v>33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1.75" customHeight="1">
      <c r="A6" s="103" t="s">
        <v>34</v>
      </c>
      <c r="B6" s="149" t="s">
        <v>35</v>
      </c>
      <c r="C6" s="150"/>
      <c r="D6" s="150"/>
      <c r="E6" s="151"/>
      <c r="F6" s="140" t="s">
        <v>37</v>
      </c>
      <c r="G6" s="140"/>
      <c r="H6" s="149" t="s">
        <v>36</v>
      </c>
      <c r="I6" s="150"/>
      <c r="J6" s="150"/>
      <c r="K6" s="150"/>
      <c r="L6" s="151"/>
      <c r="M6" s="140" t="s">
        <v>37</v>
      </c>
      <c r="N6" s="140"/>
    </row>
    <row r="7" spans="1:14" ht="40.5" customHeight="1">
      <c r="A7" s="13" t="s">
        <v>38</v>
      </c>
      <c r="B7" s="139" t="s">
        <v>39</v>
      </c>
      <c r="C7" s="139"/>
      <c r="D7" s="139"/>
      <c r="E7" s="139"/>
      <c r="F7" s="139" t="s">
        <v>39</v>
      </c>
      <c r="G7" s="139"/>
      <c r="H7" s="139" t="s">
        <v>40</v>
      </c>
      <c r="I7" s="139"/>
      <c r="J7" s="139"/>
      <c r="K7" s="139"/>
      <c r="L7" s="139"/>
      <c r="M7" s="139" t="s">
        <v>41</v>
      </c>
      <c r="N7" s="139"/>
    </row>
    <row r="8" spans="1:14" ht="15">
      <c r="A8" s="13" t="s">
        <v>42</v>
      </c>
      <c r="B8" s="139" t="s">
        <v>43</v>
      </c>
      <c r="C8" s="139"/>
      <c r="D8" s="139"/>
      <c r="E8" s="139"/>
      <c r="F8" s="139" t="s">
        <v>48</v>
      </c>
      <c r="G8" s="139"/>
      <c r="H8" s="139" t="s">
        <v>44</v>
      </c>
      <c r="I8" s="139"/>
      <c r="J8" s="139"/>
      <c r="K8" s="139"/>
      <c r="L8" s="139"/>
      <c r="M8" s="139" t="s">
        <v>41</v>
      </c>
      <c r="N8" s="139"/>
    </row>
    <row r="9" spans="1:14" ht="15">
      <c r="A9" s="13" t="s">
        <v>45</v>
      </c>
      <c r="B9" s="139" t="s">
        <v>39</v>
      </c>
      <c r="C9" s="139"/>
      <c r="D9" s="139"/>
      <c r="E9" s="139"/>
      <c r="F9" s="139" t="s">
        <v>39</v>
      </c>
      <c r="G9" s="139"/>
      <c r="H9" s="139" t="s">
        <v>44</v>
      </c>
      <c r="I9" s="139"/>
      <c r="J9" s="139"/>
      <c r="K9" s="139"/>
      <c r="L9" s="139"/>
      <c r="M9" s="139" t="s">
        <v>41</v>
      </c>
      <c r="N9" s="139"/>
    </row>
    <row r="10" spans="1:14" ht="15">
      <c r="A10" s="108" t="s">
        <v>46</v>
      </c>
      <c r="B10" s="139" t="s">
        <v>47</v>
      </c>
      <c r="C10" s="139"/>
      <c r="D10" s="139"/>
      <c r="E10" s="139"/>
      <c r="F10" s="139" t="s">
        <v>48</v>
      </c>
      <c r="G10" s="139"/>
      <c r="H10" s="139" t="s">
        <v>47</v>
      </c>
      <c r="I10" s="139"/>
      <c r="J10" s="139"/>
      <c r="K10" s="139"/>
      <c r="L10" s="139"/>
      <c r="M10" s="139" t="s">
        <v>48</v>
      </c>
      <c r="N10" s="139"/>
    </row>
    <row r="11" spans="1:14" ht="15">
      <c r="A11" s="13" t="s">
        <v>49</v>
      </c>
      <c r="B11" s="139" t="s">
        <v>114</v>
      </c>
      <c r="C11" s="139"/>
      <c r="D11" s="139"/>
      <c r="E11" s="139"/>
      <c r="F11" s="139" t="s">
        <v>48</v>
      </c>
      <c r="G11" s="139"/>
      <c r="H11" s="139" t="s">
        <v>39</v>
      </c>
      <c r="I11" s="139"/>
      <c r="J11" s="139"/>
      <c r="K11" s="139"/>
      <c r="L11" s="139"/>
      <c r="M11" s="139" t="s">
        <v>39</v>
      </c>
      <c r="N11" s="139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09"/>
    </row>
    <row r="13" ht="11.25" customHeight="1"/>
    <row r="14" ht="11.25" customHeight="1"/>
    <row r="15" spans="1:11" ht="37.5" customHeight="1">
      <c r="A15" s="126" t="s">
        <v>50</v>
      </c>
      <c r="B15" s="126" t="s">
        <v>51</v>
      </c>
      <c r="C15" s="126" t="s">
        <v>52</v>
      </c>
      <c r="D15" s="126" t="s">
        <v>53</v>
      </c>
      <c r="E15" s="126" t="s">
        <v>54</v>
      </c>
      <c r="F15" s="126" t="s">
        <v>55</v>
      </c>
      <c r="G15" s="126" t="s">
        <v>56</v>
      </c>
      <c r="H15" s="126" t="s">
        <v>57</v>
      </c>
      <c r="I15" s="126" t="s">
        <v>58</v>
      </c>
      <c r="J15" s="126" t="s">
        <v>59</v>
      </c>
      <c r="K15" s="111" t="s">
        <v>60</v>
      </c>
    </row>
    <row r="16" spans="1:11" ht="11.25" customHeight="1">
      <c r="A16" s="112" t="s">
        <v>146</v>
      </c>
      <c r="B16" s="112" t="s">
        <v>147</v>
      </c>
      <c r="C16" s="112" t="s">
        <v>46</v>
      </c>
      <c r="D16" s="113">
        <v>42804</v>
      </c>
      <c r="E16" s="113">
        <v>43413</v>
      </c>
      <c r="F16" s="114">
        <v>318412.22</v>
      </c>
      <c r="G16" s="114">
        <v>318412.22</v>
      </c>
      <c r="H16" s="112">
        <v>0</v>
      </c>
      <c r="I16" s="114">
        <v>318166.83</v>
      </c>
      <c r="J16" s="114">
        <f>G16-I16</f>
        <v>245.38999999995576</v>
      </c>
      <c r="K16" s="112"/>
    </row>
    <row r="17" spans="1:11" ht="11.25" customHeight="1">
      <c r="A17" s="112" t="s">
        <v>117</v>
      </c>
      <c r="B17" s="112" t="s">
        <v>148</v>
      </c>
      <c r="C17" s="112" t="s">
        <v>116</v>
      </c>
      <c r="D17" s="113">
        <v>43200</v>
      </c>
      <c r="E17" s="112" t="s">
        <v>39</v>
      </c>
      <c r="F17" s="114">
        <v>845316.47</v>
      </c>
      <c r="G17" s="114">
        <v>845273.66</v>
      </c>
      <c r="H17" s="112">
        <v>0</v>
      </c>
      <c r="I17" s="114">
        <v>711241.2</v>
      </c>
      <c r="J17" s="114">
        <f>F17-G17</f>
        <v>42.809999999939464</v>
      </c>
      <c r="K17" s="112"/>
    </row>
    <row r="18" spans="1:11" ht="11.25" customHeight="1">
      <c r="A18" s="112" t="s">
        <v>118</v>
      </c>
      <c r="B18" s="112" t="s">
        <v>149</v>
      </c>
      <c r="C18" s="112" t="s">
        <v>116</v>
      </c>
      <c r="D18" s="113">
        <v>43231</v>
      </c>
      <c r="E18" s="112" t="s">
        <v>39</v>
      </c>
      <c r="F18" s="114">
        <v>817636.4</v>
      </c>
      <c r="G18" s="114">
        <v>817636.4</v>
      </c>
      <c r="H18" s="112">
        <v>0</v>
      </c>
      <c r="I18" s="114">
        <v>398928.43</v>
      </c>
      <c r="J18" s="114">
        <f aca="true" t="shared" si="0" ref="J18:J45">F18-G18</f>
        <v>0</v>
      </c>
      <c r="K18" s="112"/>
    </row>
    <row r="19" spans="1:11" ht="11.25" customHeight="1">
      <c r="A19" s="112" t="s">
        <v>119</v>
      </c>
      <c r="B19" s="112" t="s">
        <v>150</v>
      </c>
      <c r="C19" s="112" t="s">
        <v>116</v>
      </c>
      <c r="D19" s="113">
        <v>43270</v>
      </c>
      <c r="E19" s="112" t="s">
        <v>39</v>
      </c>
      <c r="F19" s="114">
        <v>435009.46</v>
      </c>
      <c r="G19" s="114">
        <v>435009.46</v>
      </c>
      <c r="H19" s="112">
        <v>0</v>
      </c>
      <c r="I19" s="114">
        <v>231297.01</v>
      </c>
      <c r="J19" s="114">
        <f t="shared" si="0"/>
        <v>0</v>
      </c>
      <c r="K19" s="112"/>
    </row>
    <row r="20" spans="1:11" ht="11.25" customHeight="1">
      <c r="A20" s="112" t="s">
        <v>120</v>
      </c>
      <c r="B20" s="112" t="s">
        <v>151</v>
      </c>
      <c r="C20" s="112" t="s">
        <v>116</v>
      </c>
      <c r="D20" s="113">
        <v>43213</v>
      </c>
      <c r="E20" s="112" t="s">
        <v>39</v>
      </c>
      <c r="F20" s="114">
        <v>700000</v>
      </c>
      <c r="G20" s="114">
        <v>700000</v>
      </c>
      <c r="H20" s="112">
        <v>0</v>
      </c>
      <c r="I20" s="114">
        <v>699063</v>
      </c>
      <c r="J20" s="114">
        <f t="shared" si="0"/>
        <v>0</v>
      </c>
      <c r="K20" s="112"/>
    </row>
    <row r="21" spans="1:11" ht="11.25" customHeight="1">
      <c r="A21" s="112" t="s">
        <v>121</v>
      </c>
      <c r="B21" s="112" t="s">
        <v>152</v>
      </c>
      <c r="C21" s="112" t="s">
        <v>116</v>
      </c>
      <c r="D21" s="113">
        <v>43130</v>
      </c>
      <c r="E21" s="112" t="s">
        <v>39</v>
      </c>
      <c r="F21" s="114">
        <v>68256.02</v>
      </c>
      <c r="G21" s="114">
        <v>68256.02</v>
      </c>
      <c r="H21" s="112">
        <v>0</v>
      </c>
      <c r="I21" s="114">
        <v>54673.07</v>
      </c>
      <c r="J21" s="114">
        <f t="shared" si="0"/>
        <v>0</v>
      </c>
      <c r="K21" s="112"/>
    </row>
    <row r="22" spans="1:11" ht="11.25" customHeight="1">
      <c r="A22" s="112" t="s">
        <v>122</v>
      </c>
      <c r="B22" s="112" t="s">
        <v>153</v>
      </c>
      <c r="C22" s="112" t="s">
        <v>116</v>
      </c>
      <c r="D22" s="113">
        <v>43223</v>
      </c>
      <c r="E22" s="112" t="s">
        <v>39</v>
      </c>
      <c r="F22" s="114">
        <v>438034.97</v>
      </c>
      <c r="G22" s="114">
        <v>438034.97</v>
      </c>
      <c r="H22" s="112">
        <v>0</v>
      </c>
      <c r="I22" s="114">
        <v>143720.65</v>
      </c>
      <c r="J22" s="114">
        <f t="shared" si="0"/>
        <v>0</v>
      </c>
      <c r="K22" s="112"/>
    </row>
    <row r="23" spans="1:11" ht="11.25" customHeight="1">
      <c r="A23" s="112" t="s">
        <v>123</v>
      </c>
      <c r="B23" s="112" t="s">
        <v>154</v>
      </c>
      <c r="C23" s="112" t="s">
        <v>116</v>
      </c>
      <c r="D23" s="113">
        <v>43199</v>
      </c>
      <c r="E23" s="112" t="s">
        <v>39</v>
      </c>
      <c r="F23" s="114">
        <v>400000</v>
      </c>
      <c r="G23" s="114">
        <v>400000</v>
      </c>
      <c r="H23" s="112">
        <v>0</v>
      </c>
      <c r="I23" s="114">
        <v>320431.89</v>
      </c>
      <c r="J23" s="114">
        <f t="shared" si="0"/>
        <v>0</v>
      </c>
      <c r="K23" s="112"/>
    </row>
    <row r="24" spans="1:11" ht="12" customHeight="1">
      <c r="A24" s="112" t="s">
        <v>124</v>
      </c>
      <c r="B24" s="112" t="s">
        <v>155</v>
      </c>
      <c r="C24" s="112" t="s">
        <v>116</v>
      </c>
      <c r="D24" s="113">
        <v>43262</v>
      </c>
      <c r="E24" s="112" t="s">
        <v>39</v>
      </c>
      <c r="F24" s="114">
        <v>132073.01</v>
      </c>
      <c r="G24" s="114">
        <v>132073.01</v>
      </c>
      <c r="H24" s="112">
        <v>0</v>
      </c>
      <c r="I24" s="114">
        <v>93465.9</v>
      </c>
      <c r="J24" s="114">
        <f t="shared" si="0"/>
        <v>0</v>
      </c>
      <c r="K24" s="112"/>
    </row>
    <row r="25" spans="1:11" ht="12" customHeight="1">
      <c r="A25" s="112" t="s">
        <v>125</v>
      </c>
      <c r="B25" s="112" t="s">
        <v>39</v>
      </c>
      <c r="C25" s="112" t="s">
        <v>49</v>
      </c>
      <c r="D25" s="112" t="s">
        <v>39</v>
      </c>
      <c r="E25" s="113">
        <v>43294</v>
      </c>
      <c r="F25" s="114">
        <v>1496917.44</v>
      </c>
      <c r="G25" s="112">
        <v>0</v>
      </c>
      <c r="H25" s="112">
        <v>0</v>
      </c>
      <c r="I25" s="112">
        <v>0</v>
      </c>
      <c r="J25" s="114">
        <f t="shared" si="0"/>
        <v>1496917.44</v>
      </c>
      <c r="K25" s="112"/>
    </row>
    <row r="26" spans="1:11" ht="15">
      <c r="A26" s="112" t="s">
        <v>126</v>
      </c>
      <c r="B26" s="112" t="s">
        <v>156</v>
      </c>
      <c r="C26" s="112" t="s">
        <v>116</v>
      </c>
      <c r="D26" s="113">
        <v>43126</v>
      </c>
      <c r="E26" s="112" t="s">
        <v>39</v>
      </c>
      <c r="F26" s="114">
        <v>586978.54</v>
      </c>
      <c r="G26" s="114">
        <v>586978.54</v>
      </c>
      <c r="H26" s="112">
        <v>0</v>
      </c>
      <c r="I26" s="114">
        <v>586978.44</v>
      </c>
      <c r="J26" s="114">
        <f t="shared" si="0"/>
        <v>0</v>
      </c>
      <c r="K26" s="112"/>
    </row>
    <row r="27" spans="1:11" ht="15">
      <c r="A27" s="112" t="s">
        <v>127</v>
      </c>
      <c r="B27" s="112" t="s">
        <v>39</v>
      </c>
      <c r="C27" s="112" t="s">
        <v>49</v>
      </c>
      <c r="D27" s="112" t="s">
        <v>39</v>
      </c>
      <c r="E27" s="113">
        <v>43294</v>
      </c>
      <c r="F27" s="114">
        <v>46060</v>
      </c>
      <c r="G27" s="112">
        <v>0</v>
      </c>
      <c r="H27" s="112">
        <v>0</v>
      </c>
      <c r="I27" s="112">
        <v>0</v>
      </c>
      <c r="J27" s="114">
        <f t="shared" si="0"/>
        <v>46060</v>
      </c>
      <c r="K27" s="112"/>
    </row>
    <row r="28" spans="1:11" ht="15">
      <c r="A28" s="112" t="s">
        <v>128</v>
      </c>
      <c r="B28" s="112" t="s">
        <v>39</v>
      </c>
      <c r="C28" s="112" t="s">
        <v>49</v>
      </c>
      <c r="D28" s="112" t="s">
        <v>39</v>
      </c>
      <c r="E28" s="113">
        <v>43186</v>
      </c>
      <c r="F28" s="114">
        <v>143622.58</v>
      </c>
      <c r="G28" s="112">
        <v>0</v>
      </c>
      <c r="H28" s="112">
        <v>0</v>
      </c>
      <c r="I28" s="112">
        <v>0</v>
      </c>
      <c r="J28" s="114">
        <f t="shared" si="0"/>
        <v>143622.58</v>
      </c>
      <c r="K28" s="112"/>
    </row>
    <row r="29" spans="1:11" ht="15">
      <c r="A29" s="112" t="s">
        <v>129</v>
      </c>
      <c r="B29" s="112" t="s">
        <v>157</v>
      </c>
      <c r="C29" s="112" t="s">
        <v>116</v>
      </c>
      <c r="D29" s="113">
        <v>43220</v>
      </c>
      <c r="E29" s="112" t="s">
        <v>39</v>
      </c>
      <c r="F29" s="114">
        <v>800000</v>
      </c>
      <c r="G29" s="114">
        <v>800000</v>
      </c>
      <c r="H29" s="112">
        <v>0</v>
      </c>
      <c r="I29" s="114">
        <v>268890.05</v>
      </c>
      <c r="J29" s="114">
        <f t="shared" si="0"/>
        <v>0</v>
      </c>
      <c r="K29" s="112"/>
    </row>
    <row r="30" spans="1:11" ht="15">
      <c r="A30" s="112" t="s">
        <v>130</v>
      </c>
      <c r="B30" s="112" t="s">
        <v>158</v>
      </c>
      <c r="C30" s="112" t="s">
        <v>116</v>
      </c>
      <c r="D30" s="113">
        <v>43252</v>
      </c>
      <c r="E30" s="112" t="s">
        <v>39</v>
      </c>
      <c r="F30" s="114">
        <v>193741.71</v>
      </c>
      <c r="G30" s="114">
        <v>193741.71</v>
      </c>
      <c r="H30" s="112">
        <v>0</v>
      </c>
      <c r="I30" s="114">
        <v>174353.39</v>
      </c>
      <c r="J30" s="114">
        <f t="shared" si="0"/>
        <v>0</v>
      </c>
      <c r="K30" s="112"/>
    </row>
    <row r="31" spans="1:11" ht="15">
      <c r="A31" s="112" t="s">
        <v>131</v>
      </c>
      <c r="B31" s="112" t="s">
        <v>159</v>
      </c>
      <c r="C31" s="112" t="s">
        <v>116</v>
      </c>
      <c r="D31" s="113">
        <v>43223</v>
      </c>
      <c r="E31" s="112" t="s">
        <v>39</v>
      </c>
      <c r="F31" s="114">
        <v>400000</v>
      </c>
      <c r="G31" s="114">
        <v>400000</v>
      </c>
      <c r="H31" s="112">
        <v>0</v>
      </c>
      <c r="I31" s="114">
        <v>278015.77</v>
      </c>
      <c r="J31" s="114">
        <f t="shared" si="0"/>
        <v>0</v>
      </c>
      <c r="K31" s="112"/>
    </row>
    <row r="32" spans="1:11" ht="15">
      <c r="A32" s="112" t="s">
        <v>132</v>
      </c>
      <c r="B32" s="112" t="s">
        <v>160</v>
      </c>
      <c r="C32" s="112" t="s">
        <v>116</v>
      </c>
      <c r="D32" s="113">
        <v>43223</v>
      </c>
      <c r="E32" s="112" t="s">
        <v>39</v>
      </c>
      <c r="F32" s="114">
        <v>667337.68</v>
      </c>
      <c r="G32" s="114">
        <v>617042.09</v>
      </c>
      <c r="H32" s="112">
        <v>0</v>
      </c>
      <c r="I32" s="114">
        <v>523275.13</v>
      </c>
      <c r="J32" s="114">
        <f t="shared" si="0"/>
        <v>50295.590000000084</v>
      </c>
      <c r="K32" s="112"/>
    </row>
    <row r="33" spans="1:11" ht="15">
      <c r="A33" s="112" t="s">
        <v>133</v>
      </c>
      <c r="B33" s="112" t="s">
        <v>161</v>
      </c>
      <c r="C33" s="112" t="s">
        <v>116</v>
      </c>
      <c r="D33" s="113">
        <v>43280</v>
      </c>
      <c r="E33" s="112" t="s">
        <v>39</v>
      </c>
      <c r="F33" s="114">
        <v>409074.84</v>
      </c>
      <c r="G33" s="114">
        <v>409074.84</v>
      </c>
      <c r="H33" s="112">
        <v>0</v>
      </c>
      <c r="I33" s="114">
        <v>166802.77</v>
      </c>
      <c r="J33" s="114">
        <f t="shared" si="0"/>
        <v>0</v>
      </c>
      <c r="K33" s="112"/>
    </row>
    <row r="34" spans="1:11" ht="15">
      <c r="A34" s="112" t="s">
        <v>134</v>
      </c>
      <c r="B34" s="112" t="s">
        <v>162</v>
      </c>
      <c r="C34" s="112" t="s">
        <v>116</v>
      </c>
      <c r="D34" s="113">
        <v>43199</v>
      </c>
      <c r="E34" s="112" t="s">
        <v>39</v>
      </c>
      <c r="F34" s="114">
        <v>380025.51</v>
      </c>
      <c r="G34" s="114">
        <v>380025.51</v>
      </c>
      <c r="H34" s="112">
        <v>0</v>
      </c>
      <c r="I34" s="114">
        <v>278749.36</v>
      </c>
      <c r="J34" s="114">
        <f t="shared" si="0"/>
        <v>0</v>
      </c>
      <c r="K34" s="112"/>
    </row>
    <row r="35" spans="1:11" ht="15">
      <c r="A35" s="112" t="s">
        <v>135</v>
      </c>
      <c r="B35" s="112" t="s">
        <v>163</v>
      </c>
      <c r="C35" s="112" t="s">
        <v>116</v>
      </c>
      <c r="D35" s="113">
        <v>43165</v>
      </c>
      <c r="E35" s="112" t="s">
        <v>39</v>
      </c>
      <c r="F35" s="114">
        <v>395064.19</v>
      </c>
      <c r="G35" s="114">
        <v>395064.19</v>
      </c>
      <c r="H35" s="112">
        <v>0</v>
      </c>
      <c r="I35" s="114">
        <v>176952.21</v>
      </c>
      <c r="J35" s="114">
        <f t="shared" si="0"/>
        <v>0</v>
      </c>
      <c r="K35" s="112"/>
    </row>
    <row r="36" spans="1:11" ht="15">
      <c r="A36" s="112" t="s">
        <v>136</v>
      </c>
      <c r="B36" s="112" t="s">
        <v>164</v>
      </c>
      <c r="C36" s="112" t="s">
        <v>116</v>
      </c>
      <c r="D36" s="113">
        <v>43223</v>
      </c>
      <c r="E36" s="112" t="s">
        <v>39</v>
      </c>
      <c r="F36" s="114">
        <v>489418.16</v>
      </c>
      <c r="G36" s="114">
        <v>488868.33</v>
      </c>
      <c r="H36" s="112">
        <v>0</v>
      </c>
      <c r="I36" s="114">
        <v>126585.98</v>
      </c>
      <c r="J36" s="114">
        <f t="shared" si="0"/>
        <v>549.8299999999581</v>
      </c>
      <c r="K36" s="112"/>
    </row>
    <row r="37" spans="1:11" ht="15">
      <c r="A37" s="112" t="s">
        <v>137</v>
      </c>
      <c r="B37" s="112" t="s">
        <v>165</v>
      </c>
      <c r="C37" s="112" t="s">
        <v>116</v>
      </c>
      <c r="D37" s="113">
        <v>43270</v>
      </c>
      <c r="E37" s="112" t="s">
        <v>39</v>
      </c>
      <c r="F37" s="114">
        <v>369964</v>
      </c>
      <c r="G37" s="114">
        <v>369964</v>
      </c>
      <c r="H37" s="112">
        <v>0</v>
      </c>
      <c r="I37" s="114">
        <v>201499.75</v>
      </c>
      <c r="J37" s="114">
        <f t="shared" si="0"/>
        <v>0</v>
      </c>
      <c r="K37" s="112"/>
    </row>
    <row r="38" spans="1:11" ht="15">
      <c r="A38" s="112" t="s">
        <v>138</v>
      </c>
      <c r="B38" s="112" t="s">
        <v>166</v>
      </c>
      <c r="C38" s="112" t="s">
        <v>116</v>
      </c>
      <c r="D38" s="113">
        <v>43200</v>
      </c>
      <c r="E38" s="112" t="s">
        <v>39</v>
      </c>
      <c r="F38" s="114">
        <v>314820.49</v>
      </c>
      <c r="G38" s="114">
        <v>314820.49</v>
      </c>
      <c r="H38" s="112">
        <v>0</v>
      </c>
      <c r="I38" s="114">
        <v>297478.05</v>
      </c>
      <c r="J38" s="114">
        <f t="shared" si="0"/>
        <v>0</v>
      </c>
      <c r="K38" s="112"/>
    </row>
    <row r="39" spans="1:11" ht="15">
      <c r="A39" s="112" t="s">
        <v>139</v>
      </c>
      <c r="B39" s="112" t="s">
        <v>167</v>
      </c>
      <c r="C39" s="112" t="s">
        <v>116</v>
      </c>
      <c r="D39" s="113">
        <v>43213</v>
      </c>
      <c r="E39" s="112" t="s">
        <v>39</v>
      </c>
      <c r="F39" s="114">
        <v>489828.94</v>
      </c>
      <c r="G39" s="114">
        <v>489815.21</v>
      </c>
      <c r="H39" s="112">
        <v>0</v>
      </c>
      <c r="I39" s="114">
        <v>479960.25</v>
      </c>
      <c r="J39" s="114">
        <f t="shared" si="0"/>
        <v>13.729999999981374</v>
      </c>
      <c r="K39" s="112"/>
    </row>
    <row r="40" spans="1:11" ht="15">
      <c r="A40" s="112" t="s">
        <v>140</v>
      </c>
      <c r="B40" s="112" t="s">
        <v>39</v>
      </c>
      <c r="C40" s="112" t="s">
        <v>49</v>
      </c>
      <c r="D40" s="112" t="s">
        <v>39</v>
      </c>
      <c r="E40" s="113">
        <v>43294</v>
      </c>
      <c r="F40" s="114">
        <v>102751.16</v>
      </c>
      <c r="G40" s="112">
        <v>0</v>
      </c>
      <c r="H40" s="112">
        <v>0</v>
      </c>
      <c r="I40" s="112">
        <v>0</v>
      </c>
      <c r="J40" s="114">
        <f t="shared" si="0"/>
        <v>102751.16</v>
      </c>
      <c r="K40" s="112"/>
    </row>
    <row r="41" spans="1:11" ht="15">
      <c r="A41" s="112" t="s">
        <v>141</v>
      </c>
      <c r="B41" s="112" t="s">
        <v>168</v>
      </c>
      <c r="C41" s="112" t="s">
        <v>116</v>
      </c>
      <c r="D41" s="113">
        <v>43230</v>
      </c>
      <c r="E41" s="112" t="s">
        <v>39</v>
      </c>
      <c r="F41" s="114">
        <v>630015.81</v>
      </c>
      <c r="G41" s="114">
        <v>630015.81</v>
      </c>
      <c r="H41" s="112">
        <v>0</v>
      </c>
      <c r="I41" s="114">
        <v>399812.78</v>
      </c>
      <c r="J41" s="114">
        <f t="shared" si="0"/>
        <v>0</v>
      </c>
      <c r="K41" s="112"/>
    </row>
    <row r="42" spans="1:11" ht="15">
      <c r="A42" s="112" t="s">
        <v>142</v>
      </c>
      <c r="B42" s="112" t="s">
        <v>39</v>
      </c>
      <c r="C42" s="112" t="s">
        <v>49</v>
      </c>
      <c r="D42" s="112" t="s">
        <v>39</v>
      </c>
      <c r="E42" s="113">
        <v>43294</v>
      </c>
      <c r="F42" s="114">
        <v>398766.22</v>
      </c>
      <c r="G42" s="112">
        <v>0</v>
      </c>
      <c r="H42" s="112">
        <v>0</v>
      </c>
      <c r="I42" s="112">
        <v>0</v>
      </c>
      <c r="J42" s="114">
        <f t="shared" si="0"/>
        <v>398766.22</v>
      </c>
      <c r="K42" s="112"/>
    </row>
    <row r="43" spans="1:11" ht="15">
      <c r="A43" s="112" t="s">
        <v>143</v>
      </c>
      <c r="B43" s="112" t="s">
        <v>169</v>
      </c>
      <c r="C43" s="112" t="s">
        <v>116</v>
      </c>
      <c r="D43" s="113">
        <v>43171</v>
      </c>
      <c r="E43" s="112" t="s">
        <v>39</v>
      </c>
      <c r="F43" s="114">
        <v>750419.24</v>
      </c>
      <c r="G43" s="114">
        <v>742065.98</v>
      </c>
      <c r="H43" s="112">
        <v>0</v>
      </c>
      <c r="I43" s="114">
        <v>598081.93</v>
      </c>
      <c r="J43" s="114">
        <f t="shared" si="0"/>
        <v>8353.26000000001</v>
      </c>
      <c r="K43" s="112"/>
    </row>
    <row r="44" spans="1:11" ht="15">
      <c r="A44" s="112" t="s">
        <v>144</v>
      </c>
      <c r="B44" s="112" t="s">
        <v>170</v>
      </c>
      <c r="C44" s="112" t="s">
        <v>116</v>
      </c>
      <c r="D44" s="113">
        <v>43167</v>
      </c>
      <c r="E44" s="112" t="s">
        <v>39</v>
      </c>
      <c r="F44" s="114">
        <v>143078.14</v>
      </c>
      <c r="G44" s="114">
        <v>143078.14</v>
      </c>
      <c r="H44" s="112">
        <v>0</v>
      </c>
      <c r="I44" s="114">
        <v>115189.2</v>
      </c>
      <c r="J44" s="114">
        <f t="shared" si="0"/>
        <v>0</v>
      </c>
      <c r="K44" s="112"/>
    </row>
    <row r="45" spans="1:11" ht="15">
      <c r="A45" s="112" t="s">
        <v>145</v>
      </c>
      <c r="B45" s="112" t="s">
        <v>171</v>
      </c>
      <c r="C45" s="112" t="s">
        <v>116</v>
      </c>
      <c r="D45" s="113">
        <v>43167</v>
      </c>
      <c r="E45" s="112" t="s">
        <v>39</v>
      </c>
      <c r="F45" s="114">
        <v>90000</v>
      </c>
      <c r="G45" s="114">
        <v>90000</v>
      </c>
      <c r="H45" s="112">
        <v>0</v>
      </c>
      <c r="I45" s="112">
        <v>0</v>
      </c>
      <c r="J45" s="114">
        <f t="shared" si="0"/>
        <v>0</v>
      </c>
      <c r="K45" s="112"/>
    </row>
    <row r="46" spans="1:11" ht="15">
      <c r="A46" s="112" t="s">
        <v>172</v>
      </c>
      <c r="B46" s="112"/>
      <c r="C46" s="112" t="s">
        <v>38</v>
      </c>
      <c r="D46" s="113"/>
      <c r="E46" s="112"/>
      <c r="F46" s="114">
        <v>143824.86</v>
      </c>
      <c r="G46" s="114"/>
      <c r="H46" s="112"/>
      <c r="I46" s="114"/>
      <c r="J46" s="114"/>
      <c r="K46" s="114">
        <f>F46</f>
        <v>143824.86</v>
      </c>
    </row>
    <row r="47" spans="1:11" ht="15">
      <c r="A47" s="112" t="s">
        <v>173</v>
      </c>
      <c r="B47" s="112"/>
      <c r="C47" s="112" t="s">
        <v>38</v>
      </c>
      <c r="D47" s="112"/>
      <c r="E47" s="113"/>
      <c r="F47" s="114">
        <v>488723.73</v>
      </c>
      <c r="G47" s="112"/>
      <c r="H47" s="112"/>
      <c r="I47" s="112"/>
      <c r="J47" s="114"/>
      <c r="K47" s="114">
        <f aca="true" t="shared" si="1" ref="K47:K64">F47</f>
        <v>488723.73</v>
      </c>
    </row>
    <row r="48" spans="1:11" ht="15">
      <c r="A48" s="112" t="s">
        <v>174</v>
      </c>
      <c r="B48" s="112"/>
      <c r="C48" s="112" t="s">
        <v>38</v>
      </c>
      <c r="D48" s="112"/>
      <c r="E48" s="113"/>
      <c r="F48" s="114">
        <v>600000</v>
      </c>
      <c r="G48" s="112"/>
      <c r="H48" s="112"/>
      <c r="I48" s="112"/>
      <c r="J48" s="114"/>
      <c r="K48" s="114">
        <f t="shared" si="1"/>
        <v>600000</v>
      </c>
    </row>
    <row r="49" spans="1:11" ht="15">
      <c r="A49" s="112" t="s">
        <v>175</v>
      </c>
      <c r="B49" s="112"/>
      <c r="C49" s="112" t="s">
        <v>38</v>
      </c>
      <c r="D49" s="113"/>
      <c r="E49" s="112"/>
      <c r="F49" s="114">
        <v>130011.73</v>
      </c>
      <c r="G49" s="114"/>
      <c r="H49" s="112"/>
      <c r="I49" s="112"/>
      <c r="J49" s="114"/>
      <c r="K49" s="114">
        <f t="shared" si="1"/>
        <v>130011.73</v>
      </c>
    </row>
    <row r="50" spans="1:11" ht="15">
      <c r="A50" s="112" t="s">
        <v>176</v>
      </c>
      <c r="B50" s="112"/>
      <c r="C50" s="112" t="s">
        <v>38</v>
      </c>
      <c r="D50" s="113"/>
      <c r="E50" s="112"/>
      <c r="F50" s="114">
        <v>100000</v>
      </c>
      <c r="G50" s="114"/>
      <c r="H50" s="112"/>
      <c r="I50" s="112"/>
      <c r="J50" s="114"/>
      <c r="K50" s="114">
        <f t="shared" si="1"/>
        <v>100000</v>
      </c>
    </row>
    <row r="51" spans="1:11" ht="15">
      <c r="A51" s="112" t="s">
        <v>177</v>
      </c>
      <c r="B51" s="112"/>
      <c r="C51" s="112" t="s">
        <v>38</v>
      </c>
      <c r="D51" s="113"/>
      <c r="E51" s="112"/>
      <c r="F51" s="114">
        <v>151229.97</v>
      </c>
      <c r="G51" s="114"/>
      <c r="H51" s="112"/>
      <c r="I51" s="112"/>
      <c r="J51" s="114"/>
      <c r="K51" s="114">
        <f t="shared" si="1"/>
        <v>151229.97</v>
      </c>
    </row>
    <row r="52" spans="1:11" ht="15">
      <c r="A52" s="112" t="s">
        <v>178</v>
      </c>
      <c r="B52" s="112"/>
      <c r="C52" s="112" t="s">
        <v>38</v>
      </c>
      <c r="D52" s="113"/>
      <c r="E52" s="112"/>
      <c r="F52" s="114">
        <v>296860.83</v>
      </c>
      <c r="G52" s="114"/>
      <c r="H52" s="112"/>
      <c r="I52" s="112"/>
      <c r="J52" s="114"/>
      <c r="K52" s="114">
        <f t="shared" si="1"/>
        <v>296860.83</v>
      </c>
    </row>
    <row r="53" spans="1:11" ht="15">
      <c r="A53" s="112" t="s">
        <v>179</v>
      </c>
      <c r="B53" s="112"/>
      <c r="C53" s="112" t="s">
        <v>38</v>
      </c>
      <c r="D53" s="113"/>
      <c r="E53" s="112"/>
      <c r="F53" s="114">
        <v>205427.13</v>
      </c>
      <c r="G53" s="114"/>
      <c r="H53" s="112"/>
      <c r="I53" s="112"/>
      <c r="J53" s="114"/>
      <c r="K53" s="114">
        <f t="shared" si="1"/>
        <v>205427.13</v>
      </c>
    </row>
    <row r="54" spans="1:11" ht="15">
      <c r="A54" s="112" t="s">
        <v>180</v>
      </c>
      <c r="B54" s="112"/>
      <c r="C54" s="112" t="s">
        <v>38</v>
      </c>
      <c r="D54" s="113"/>
      <c r="E54" s="112"/>
      <c r="F54" s="114">
        <v>599982.46</v>
      </c>
      <c r="G54" s="114"/>
      <c r="H54" s="112"/>
      <c r="I54" s="112"/>
      <c r="J54" s="114"/>
      <c r="K54" s="114">
        <f t="shared" si="1"/>
        <v>599982.46</v>
      </c>
    </row>
    <row r="55" spans="1:11" ht="15">
      <c r="A55" s="112" t="s">
        <v>181</v>
      </c>
      <c r="B55" s="112"/>
      <c r="C55" s="112" t="s">
        <v>38</v>
      </c>
      <c r="D55" s="113"/>
      <c r="E55" s="112"/>
      <c r="F55" s="114">
        <v>515825.32</v>
      </c>
      <c r="G55" s="114"/>
      <c r="H55" s="112"/>
      <c r="I55" s="112"/>
      <c r="J55" s="114"/>
      <c r="K55" s="114">
        <f t="shared" si="1"/>
        <v>515825.32</v>
      </c>
    </row>
    <row r="56" spans="1:11" ht="15">
      <c r="A56" s="112" t="s">
        <v>182</v>
      </c>
      <c r="B56" s="112"/>
      <c r="C56" s="112" t="s">
        <v>38</v>
      </c>
      <c r="D56" s="113"/>
      <c r="E56" s="112"/>
      <c r="F56" s="114">
        <v>401871.55</v>
      </c>
      <c r="G56" s="114"/>
      <c r="H56" s="112"/>
      <c r="I56" s="112"/>
      <c r="J56" s="114"/>
      <c r="K56" s="114">
        <f t="shared" si="1"/>
        <v>401871.55</v>
      </c>
    </row>
    <row r="57" spans="1:11" ht="15">
      <c r="A57" s="112" t="s">
        <v>183</v>
      </c>
      <c r="B57" s="112"/>
      <c r="C57" s="112" t="s">
        <v>38</v>
      </c>
      <c r="D57" s="112"/>
      <c r="E57" s="113"/>
      <c r="F57" s="114">
        <v>147000</v>
      </c>
      <c r="G57" s="112"/>
      <c r="H57" s="112"/>
      <c r="I57" s="112"/>
      <c r="J57" s="112"/>
      <c r="K57" s="114">
        <f t="shared" si="1"/>
        <v>147000</v>
      </c>
    </row>
    <row r="58" spans="1:11" ht="15">
      <c r="A58" s="112" t="s">
        <v>184</v>
      </c>
      <c r="B58" s="112"/>
      <c r="C58" s="112" t="s">
        <v>38</v>
      </c>
      <c r="D58" s="113"/>
      <c r="E58" s="112"/>
      <c r="F58" s="114">
        <v>598284.56</v>
      </c>
      <c r="G58" s="114"/>
      <c r="H58" s="112"/>
      <c r="I58" s="114"/>
      <c r="J58" s="112"/>
      <c r="K58" s="114">
        <f t="shared" si="1"/>
        <v>598284.56</v>
      </c>
    </row>
    <row r="59" spans="1:11" ht="15">
      <c r="A59" s="112" t="s">
        <v>185</v>
      </c>
      <c r="B59" s="112"/>
      <c r="C59" s="112" t="s">
        <v>38</v>
      </c>
      <c r="D59" s="113"/>
      <c r="E59" s="112"/>
      <c r="F59" s="114">
        <v>111825.46</v>
      </c>
      <c r="G59" s="114"/>
      <c r="H59" s="112"/>
      <c r="I59" s="112"/>
      <c r="J59" s="112"/>
      <c r="K59" s="114">
        <f t="shared" si="1"/>
        <v>111825.46</v>
      </c>
    </row>
    <row r="60" spans="1:11" ht="15">
      <c r="A60" s="112" t="s">
        <v>186</v>
      </c>
      <c r="B60" s="112"/>
      <c r="C60" s="112" t="s">
        <v>38</v>
      </c>
      <c r="D60" s="113"/>
      <c r="E60" s="112"/>
      <c r="F60" s="114">
        <v>142658.11</v>
      </c>
      <c r="G60" s="114"/>
      <c r="H60" s="112"/>
      <c r="I60" s="112"/>
      <c r="J60" s="112"/>
      <c r="K60" s="114">
        <f t="shared" si="1"/>
        <v>142658.11</v>
      </c>
    </row>
    <row r="61" spans="1:11" ht="15">
      <c r="A61" s="112" t="s">
        <v>187</v>
      </c>
      <c r="B61" s="112"/>
      <c r="C61" s="112" t="s">
        <v>38</v>
      </c>
      <c r="D61" s="113"/>
      <c r="E61" s="112"/>
      <c r="F61" s="114">
        <v>455779.5</v>
      </c>
      <c r="G61" s="114"/>
      <c r="H61" s="112"/>
      <c r="I61" s="112"/>
      <c r="J61" s="112"/>
      <c r="K61" s="114">
        <f t="shared" si="1"/>
        <v>455779.5</v>
      </c>
    </row>
    <row r="62" spans="1:11" ht="15">
      <c r="A62" s="112" t="s">
        <v>188</v>
      </c>
      <c r="B62" s="112"/>
      <c r="C62" s="112" t="s">
        <v>38</v>
      </c>
      <c r="D62" s="113"/>
      <c r="E62" s="112"/>
      <c r="F62" s="114">
        <v>101145</v>
      </c>
      <c r="G62" s="114"/>
      <c r="H62" s="112"/>
      <c r="I62" s="112"/>
      <c r="J62" s="112"/>
      <c r="K62" s="114">
        <f t="shared" si="1"/>
        <v>101145</v>
      </c>
    </row>
    <row r="63" spans="1:11" ht="15">
      <c r="A63" s="112" t="s">
        <v>189</v>
      </c>
      <c r="B63" s="112"/>
      <c r="C63" s="112" t="s">
        <v>38</v>
      </c>
      <c r="D63" s="113"/>
      <c r="E63" s="112"/>
      <c r="F63" s="114">
        <v>600000</v>
      </c>
      <c r="G63" s="114"/>
      <c r="H63" s="112"/>
      <c r="I63" s="112"/>
      <c r="J63" s="112"/>
      <c r="K63" s="114">
        <f t="shared" si="1"/>
        <v>600000</v>
      </c>
    </row>
    <row r="64" spans="1:11" ht="15">
      <c r="A64" s="112" t="s">
        <v>190</v>
      </c>
      <c r="B64" s="112"/>
      <c r="C64" s="112" t="s">
        <v>38</v>
      </c>
      <c r="D64" s="113"/>
      <c r="E64" s="112"/>
      <c r="F64" s="114">
        <v>130790.8</v>
      </c>
      <c r="G64" s="114"/>
      <c r="H64" s="112"/>
      <c r="I64" s="112"/>
      <c r="J64" s="112"/>
      <c r="K64" s="114">
        <f t="shared" si="1"/>
        <v>130790.8</v>
      </c>
    </row>
    <row r="65" spans="1:11" ht="15">
      <c r="A65" s="141"/>
      <c r="B65" s="142"/>
      <c r="C65" s="142"/>
      <c r="D65" s="142"/>
      <c r="E65" s="142"/>
      <c r="F65" s="142"/>
      <c r="G65" s="142"/>
      <c r="H65" s="142"/>
      <c r="I65" s="143"/>
      <c r="J65" s="14">
        <f>SUM(J16:J64)</f>
        <v>2247618.01</v>
      </c>
      <c r="K65" s="14">
        <f>SUM(K46:K64)</f>
        <v>5921241.01</v>
      </c>
    </row>
    <row r="66" spans="1:11" ht="15">
      <c r="A66" s="144"/>
      <c r="B66" s="145"/>
      <c r="C66" s="145"/>
      <c r="D66" s="145"/>
      <c r="E66" s="145"/>
      <c r="F66" s="145"/>
      <c r="G66" s="145"/>
      <c r="H66" s="145"/>
      <c r="I66" s="146"/>
      <c r="J66" s="14"/>
      <c r="K66" s="14">
        <f>J65-K65</f>
        <v>-3673623</v>
      </c>
    </row>
  </sheetData>
  <sheetProtection/>
  <mergeCells count="29">
    <mergeCell ref="A65:I66"/>
    <mergeCell ref="M8:N8"/>
    <mergeCell ref="A1:K1"/>
    <mergeCell ref="A2:K2"/>
    <mergeCell ref="A3:K3"/>
    <mergeCell ref="A5:N5"/>
    <mergeCell ref="B6:E6"/>
    <mergeCell ref="F6:G6"/>
    <mergeCell ref="H6:L6"/>
    <mergeCell ref="H10:L10"/>
    <mergeCell ref="M10:N10"/>
    <mergeCell ref="M6:N6"/>
    <mergeCell ref="F7:G7"/>
    <mergeCell ref="H7:L7"/>
    <mergeCell ref="M7:N7"/>
    <mergeCell ref="F8:G8"/>
    <mergeCell ref="H8:L8"/>
    <mergeCell ref="M9:N9"/>
    <mergeCell ref="H9:L9"/>
    <mergeCell ref="B11:E11"/>
    <mergeCell ref="F11:G11"/>
    <mergeCell ref="H11:L11"/>
    <mergeCell ref="M11:N11"/>
    <mergeCell ref="B7:E7"/>
    <mergeCell ref="B8:E8"/>
    <mergeCell ref="B9:E9"/>
    <mergeCell ref="B10:E10"/>
    <mergeCell ref="F9:G9"/>
    <mergeCell ref="F10:G10"/>
  </mergeCells>
  <printOptions/>
  <pageMargins left="0.6299212598425197" right="0.3937007874015748" top="0.7086614173228347" bottom="0.1968503937007874" header="0.4724409448818898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zruano</cp:lastModifiedBy>
  <cp:lastPrinted>2018-07-03T19:04:03Z</cp:lastPrinted>
  <dcterms:created xsi:type="dcterms:W3CDTF">2015-08-25T14:37:43Z</dcterms:created>
  <dcterms:modified xsi:type="dcterms:W3CDTF">2019-09-24T12:12:32Z</dcterms:modified>
  <cp:category/>
  <cp:version/>
  <cp:contentType/>
  <cp:contentStatus/>
</cp:coreProperties>
</file>