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OneDrive - PRODESP\CBH-LN\Bienio2023_2025\Plenarias_2024\01_plenaria_26abril2024\Deliberacoes\final_site\"/>
    </mc:Choice>
  </mc:AlternateContent>
  <bookViews>
    <workbookView xWindow="0" yWindow="0" windowWidth="23040" windowHeight="9336"/>
  </bookViews>
  <sheets>
    <sheet name="Plano de Aplicação" sheetId="1" r:id="rId1"/>
    <sheet name="Plano de Custeio " sheetId="2" r:id="rId2"/>
    <sheet name="Memória de cálculo investimento" sheetId="3" r:id="rId3"/>
  </sheets>
  <calcPr calcId="162913"/>
  <extLst>
    <ext uri="GoogleSheetsCustomDataVersion2">
      <go:sheetsCustomData xmlns:go="http://customooxmlschemas.google.com/" r:id="rId7" roundtripDataChecksum="C91YyzC3ieY0AOR4V5wCAZ+DetuGhAgfpbUNYzNqfBA="/>
    </ext>
  </extLst>
</workbook>
</file>

<file path=xl/calcChain.xml><?xml version="1.0" encoding="utf-8"?>
<calcChain xmlns="http://schemas.openxmlformats.org/spreadsheetml/2006/main">
  <c r="B50" i="2" l="1"/>
  <c r="B33" i="2"/>
  <c r="B32" i="2"/>
  <c r="B28" i="2" s="1"/>
  <c r="B27" i="2"/>
  <c r="B20" i="2"/>
  <c r="B13" i="2"/>
  <c r="B12" i="2"/>
  <c r="B11" i="2"/>
  <c r="B7" i="2" s="1"/>
  <c r="C70" i="1"/>
  <c r="C66" i="1"/>
  <c r="C64" i="1"/>
  <c r="D60" i="1"/>
  <c r="B49" i="1"/>
  <c r="C46" i="1" s="1"/>
  <c r="B44" i="1"/>
  <c r="C41" i="1"/>
  <c r="B39" i="1"/>
  <c r="C36" i="1" s="1"/>
  <c r="B34" i="1"/>
  <c r="C31" i="1" s="1"/>
  <c r="B29" i="1"/>
  <c r="C26" i="1" s="1"/>
  <c r="C18" i="1"/>
  <c r="C60" i="1" s="1"/>
  <c r="C13" i="1"/>
  <c r="C9" i="1"/>
  <c r="C8" i="1" l="1"/>
  <c r="B53" i="1" s="1"/>
  <c r="C7" i="2"/>
  <c r="B51" i="2"/>
  <c r="C12" i="2" s="1"/>
  <c r="C20" i="2"/>
  <c r="C25" i="1"/>
  <c r="B54" i="1" s="1"/>
  <c r="C33" i="2"/>
  <c r="C32" i="2"/>
  <c r="B21" i="2"/>
  <c r="C52" i="1" l="1"/>
  <c r="C74" i="1" s="1"/>
  <c r="C75" i="1" s="1"/>
  <c r="C28" i="2"/>
  <c r="C27" i="2"/>
  <c r="C13" i="2"/>
  <c r="C21" i="2"/>
  <c r="C44" i="2"/>
  <c r="C30" i="2"/>
  <c r="C18" i="2"/>
  <c r="C50" i="2"/>
  <c r="C43" i="2"/>
  <c r="C35" i="2"/>
  <c r="C29" i="2"/>
  <c r="C23" i="2"/>
  <c r="C17" i="2"/>
  <c r="C11" i="2"/>
  <c r="C42" i="2"/>
  <c r="C34" i="2"/>
  <c r="C22" i="2"/>
  <c r="C16" i="2"/>
  <c r="C49" i="2"/>
  <c r="C41" i="2"/>
  <c r="C15" i="2"/>
  <c r="C10" i="2"/>
  <c r="C48" i="2"/>
  <c r="C40" i="2"/>
  <c r="C14" i="2"/>
  <c r="C9" i="2"/>
  <c r="C47" i="2"/>
  <c r="C39" i="2"/>
  <c r="C8" i="2"/>
  <c r="C46" i="2"/>
  <c r="C38" i="2"/>
  <c r="C26" i="2"/>
  <c r="C45" i="2"/>
  <c r="C37" i="2"/>
  <c r="C31" i="2"/>
  <c r="C25" i="2"/>
  <c r="C19" i="2"/>
  <c r="C36" i="2"/>
  <c r="C24" i="2"/>
</calcChain>
</file>

<file path=xl/comments1.xml><?xml version="1.0" encoding="utf-8"?>
<comments xmlns="http://schemas.openxmlformats.org/spreadsheetml/2006/main">
  <authors>
    <author/>
  </authors>
  <commentList>
    <comment ref="B72" authorId="0" shapeId="0">
      <text>
        <r>
          <rPr>
            <sz val="11"/>
            <color theme="1"/>
            <rFont val="Calibri"/>
            <scheme val="minor"/>
          </rPr>
          <t>======
ID#AAABMWsB6u0
Carolina Miramar de Souza Almeida    (2024-04-22 12:24:25)
Caso o resultado dos empreendimentos no anexo III seja negativo, insira o número com sinal de subtração.</t>
        </r>
      </text>
    </comment>
    <comment ref="C73" authorId="0" shapeId="0">
      <text>
        <r>
          <rPr>
            <sz val="11"/>
            <color theme="1"/>
            <rFont val="Calibri"/>
            <scheme val="minor"/>
          </rPr>
          <t>======
ID#AAABMWsB6uw
Carolina Miramar de Souza Almeida    (2024-04-22 12:24:25)
Recurso de custeio transferido para investimento.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5TTcW2lEmHCRL/DDlg7iKYC3D8g=="/>
    </ext>
  </extLst>
</comments>
</file>

<file path=xl/sharedStrings.xml><?xml version="1.0" encoding="utf-8"?>
<sst xmlns="http://schemas.openxmlformats.org/spreadsheetml/2006/main" count="187" uniqueCount="153">
  <si>
    <t>DELIBERAÇÃO CBH-LN  Nº  230, DE  26 DE ABRIL DE 2024</t>
  </si>
  <si>
    <t>ANEXO I - PLANO DE APLICAÇÃO DE RECURSOS DA COBRANÇA PARA 2024</t>
  </si>
  <si>
    <t>Decreto estadual nº 50.667, de 30 de março de 2006</t>
  </si>
  <si>
    <t>1 RECEITA</t>
  </si>
  <si>
    <t>SUB-TOTAL</t>
  </si>
  <si>
    <t>TOTAL</t>
  </si>
  <si>
    <t>%</t>
  </si>
  <si>
    <t>1.1 Previsão de Arrecadação no Exercício (ano vigente) - Programa 2625 - Ação 18.544.2625.2577 - LOA</t>
  </si>
  <si>
    <t>2 AJUSTE DA RECEITA (ANO ANTERIOR)</t>
  </si>
  <si>
    <t>2.1 Ajuste da Arrecadação</t>
  </si>
  <si>
    <t>2.1.1 Previsão de arrecadação (ano anterior)</t>
  </si>
  <si>
    <t>2.1.2 Arrecadação (ano anterior)</t>
  </si>
  <si>
    <t>2.1.3 Restituição de valores cobrados pelo uso da água ao usuário</t>
  </si>
  <si>
    <t xml:space="preserve">2.2 Ajuste do Custeio </t>
  </si>
  <si>
    <t>2.2.1 Previsão de alocação para Custeio (ano anterior)</t>
  </si>
  <si>
    <t>2.2.2 Repasse efetivo para Custeio (ano anterior) (Somatória de "Resgate para transferência ao DAEE" + "Repasse sobre valores arrecadados")</t>
  </si>
  <si>
    <t>3 DESPESAS DE CUSTEIO (conforme Anexo II)</t>
  </si>
  <si>
    <t>3.1 Alocação da previsão de arrecadação (máximo de 10%)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</si>
  <si>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</si>
  <si>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</si>
  <si>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</si>
  <si>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</si>
  <si>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3.1.5 Transferência para DAEE - ressarcimento de tarifas de cobrança</t>
  </si>
  <si>
    <t>4 AJUSTES DO EXERCÍCIO ANTERIOR E PREVISÕES PARA O EXERCÍCIO ATUAL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</si>
  <si>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</si>
  <si>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</si>
  <si>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</si>
  <si>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</si>
  <si>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</si>
  <si>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</si>
  <si>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</si>
  <si>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</si>
  <si>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</si>
  <si>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</si>
  <si>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</si>
  <si>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</si>
  <si>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</si>
  <si>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</si>
  <si>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</si>
  <si>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</si>
  <si>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</si>
  <si>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</si>
  <si>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</si>
  <si>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4.4.4 Provisão para Taxa de Liberação dos Agentes Técnicos (ano vigente)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</si>
  <si>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</si>
  <si>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</si>
  <si>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</si>
  <si>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</si>
  <si>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</si>
  <si>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5 APURAÇÃO PARCIAL DA DISPONIBILIDADE PARA INVESTIMENTO</t>
  </si>
  <si>
    <t>5.1 Ajuste da receita (transporte item 2)</t>
  </si>
  <si>
    <t>5.2 Total dos Ajustes e Previsões (transporte item 4)</t>
  </si>
  <si>
    <t>5.3 Recebimento da Transferência entre Bacias efetuada por outro(s) CBH(s)</t>
  </si>
  <si>
    <t>5.4 Crédito - acerto de valor(es) efetuado pelo Agente Financeiro</t>
  </si>
  <si>
    <t>5.5 Débito - acerto de valor(es) efetuado pelo Agente Financeiro</t>
  </si>
  <si>
    <t>6 DESPESAS DE INVESTIMENTO</t>
  </si>
  <si>
    <t xml:space="preserve">6.1 Alocação da previsão de arrecadação para Investimento 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</si>
  <si>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</si>
  <si>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</si>
  <si>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</si>
  <si>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</si>
  <si>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 xml:space="preserve">6.5.1  Manutenção de sistemas de controle da cobrança </t>
  </si>
  <si>
    <t>6.6 Lançamentos a Crédito constantes no extrato bancário (ano anterior)</t>
  </si>
  <si>
    <t>6.6.1 Rendimentos repassados pelo Tomador</t>
  </si>
  <si>
    <t>6.6.2 Devolução de parcelas - contratos não reembolsáveis</t>
  </si>
  <si>
    <t>6.6.3 Pagamento de parcelas - contratos com retorno</t>
  </si>
  <si>
    <t>6.7 Ajuste do exercício (ano anterior)</t>
  </si>
  <si>
    <t>6.7.1 Valor disponibilizado no plano de aplicação da cobrança (ano anterior) para investimento</t>
  </si>
  <si>
    <t xml:space="preserve">6.7.2 Resultado da movimentação dos empreendimentos (transporte do resultado apurado no Anexo III - Memória de cálculo  de investimento - pela diferença entre disponibilidades e valores  comprometidos) </t>
  </si>
  <si>
    <t xml:space="preserve">6.8 Transferência de Recursos de Custeio </t>
  </si>
  <si>
    <r>
      <rPr>
        <b/>
        <sz val="9"/>
        <color theme="1"/>
        <rFont val="Arial"/>
      </rPr>
      <t xml:space="preserve">6.9 Apuração parcial da disponibilidade para investimento </t>
    </r>
    <r>
      <rPr>
        <sz val="9"/>
        <color theme="1"/>
        <rFont val="Arial"/>
      </rPr>
      <t>(transporte item 5)</t>
    </r>
  </si>
  <si>
    <t>APURAÇÃO FINAL DA DISPONIBILIDADE PARA INVESTIMENTO</t>
  </si>
  <si>
    <t xml:space="preserve">DELIBERAÇÃO CBH-LN Nº 230, DE 26 DE ABRIL DE 2024   </t>
  </si>
  <si>
    <t>ANEXO II - DESPESAS DE CUSTEIO PARA 2024</t>
  </si>
  <si>
    <t>NATUREZA DAS DESPESAS</t>
  </si>
  <si>
    <t>VALOR (R$)</t>
  </si>
  <si>
    <t>Custos Operacionais da Cobrança</t>
  </si>
  <si>
    <t>1. Tarifas/Taxas Bancárias</t>
  </si>
  <si>
    <t>2. Transferência para DAEE - ressarcimento de tarifas de cobrança</t>
  </si>
  <si>
    <t>3. Correio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</si>
  <si>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</si>
  <si>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</si>
  <si>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</si>
  <si>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</si>
  <si>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</si>
  <si>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</si>
  <si>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</si>
  <si>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</si>
  <si>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</si>
  <si>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</si>
  <si>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</si>
  <si>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</si>
  <si>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</si>
  <si>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</si>
  <si>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</si>
  <si>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</si>
  <si>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</si>
  <si>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</si>
  <si>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</si>
  <si>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</si>
  <si>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</si>
  <si>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</si>
  <si>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</si>
  <si>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</si>
  <si>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</si>
  <si>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</si>
  <si>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</si>
  <si>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</si>
  <si>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</si>
  <si>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</si>
  <si>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</si>
  <si>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 Auxílio creche</t>
  </si>
  <si>
    <t>14. Contribuição sindical</t>
  </si>
  <si>
    <t>15. Treinamento/Cursos/Congressos</t>
  </si>
  <si>
    <t>16. Saúde ocupacional (segurança e medicina do trabalho)</t>
  </si>
  <si>
    <t>TOTAL:</t>
  </si>
  <si>
    <t>DELIBERAÇÃO CBH-LN Nº  230/2024</t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</si>
  <si>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</si>
  <si>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</si>
  <si>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</si>
  <si>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</si>
  <si>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 xml:space="preserve">Lançar valor final na coluna </t>
  </si>
  <si>
    <t>Para empreendimentos com código SINFEHIDRO
do Plano de Aplicação do (ano anterior)</t>
  </si>
  <si>
    <t>Em análise</t>
  </si>
  <si>
    <t>-</t>
  </si>
  <si>
    <t>Valor da coluna (A)</t>
  </si>
  <si>
    <t>(F)</t>
  </si>
  <si>
    <t>Não Iniciado</t>
  </si>
  <si>
    <t>Valor da coluna (A)-(B)</t>
  </si>
  <si>
    <t>(E)</t>
  </si>
  <si>
    <t>Valor da coluna (B)</t>
  </si>
  <si>
    <t>Em Execução</t>
  </si>
  <si>
    <t>Concluído</t>
  </si>
  <si>
    <t>Valor da coluna (B)+(C)-(D)</t>
  </si>
  <si>
    <t>Cancelado</t>
  </si>
  <si>
    <t>Valor da coluna (A) ou (B)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</si>
  <si>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</si>
  <si>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</si>
  <si>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</si>
  <si>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</si>
  <si>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</si>
  <si>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</si>
  <si>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</si>
  <si>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</si>
  <si>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</si>
  <si>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</si>
  <si>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color theme="1"/>
        <rFont val="Arial"/>
      </rPr>
      <t>COMPROMETIDO</t>
    </r>
    <r>
      <rPr>
        <b/>
        <sz val="8"/>
        <color theme="1"/>
        <rFont val="Arial"/>
      </rPr>
      <t xml:space="preserve">
</t>
    </r>
    <r>
      <rPr>
        <b/>
        <sz val="9"/>
        <color theme="1"/>
        <rFont val="Arial"/>
      </rPr>
      <t>(F)</t>
    </r>
  </si>
  <si>
    <t>Em execução</t>
  </si>
  <si>
    <t>Não iniciado</t>
  </si>
  <si>
    <t>Resultado a transferir para o item 6.7.2 do Anexo I (manter sinal negativo para transporte caso o resultado seja negativo)</t>
  </si>
  <si>
    <t>Soma coluna E (1)</t>
  </si>
  <si>
    <t>Soma coluna F (2)</t>
  </si>
  <si>
    <t>Resultado [  (1) - (2)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</si>
</sst>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>
    <font>
      <sz val="11"/>
      <color theme="1"/>
      <name val="Calibri"/>
      <scheme val="minor"/>
    </font>
    <font>
      <b/>
      <sz val="10"/>
      <color theme="1"/>
      <name val="Arial"/>
    </font>
    <font>
      <sz val="11"/>
      <name val="Calibri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0"/>
      <color rgb="FFFF0000"/>
      <name val="Arial"/>
    </font>
    <font>
      <b/>
      <sz val="9"/>
      <color rgb="FFFF0000"/>
      <name val="Arial"/>
    </font>
    <font>
      <sz val="11"/>
      <color theme="1"/>
      <name val="Calibri"/>
    </font>
    <font>
      <sz val="11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u/>
      <sz val="8"/>
      <color theme="1"/>
      <name val="Arial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7F7F7F"/>
        <bgColor rgb="FF7F7F7F"/>
      </patternFill>
    </fill>
    <fill>
      <patternFill patternType="solid">
        <fgColor rgb="FF8DB3E2"/>
        <bgColor rgb="FF8DB3E2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vertical="center"/>
    </xf>
    <xf numFmtId="9" fontId="4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4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4" fillId="4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4" fillId="4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2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" fontId="4" fillId="4" borderId="18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vertical="center"/>
    </xf>
    <xf numFmtId="10" fontId="4" fillId="2" borderId="6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right" vertical="center"/>
    </xf>
    <xf numFmtId="4" fontId="4" fillId="4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" fontId="5" fillId="2" borderId="22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4" fillId="4" borderId="2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right" vertical="center"/>
    </xf>
    <xf numFmtId="4" fontId="4" fillId="4" borderId="25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164" fontId="5" fillId="2" borderId="13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horizontal="right" vertical="center"/>
    </xf>
    <xf numFmtId="4" fontId="4" fillId="4" borderId="28" xfId="0" applyNumberFormat="1" applyFont="1" applyFill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4" fontId="4" fillId="4" borderId="3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" fontId="4" fillId="4" borderId="1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" fontId="7" fillId="4" borderId="13" xfId="0" applyNumberFormat="1" applyFont="1" applyFill="1" applyBorder="1" applyAlignment="1">
      <alignment horizontal="left" vertical="center"/>
    </xf>
    <xf numFmtId="4" fontId="5" fillId="2" borderId="2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4" fontId="4" fillId="4" borderId="27" xfId="0" applyNumberFormat="1" applyFont="1" applyFill="1" applyBorder="1" applyAlignment="1">
      <alignment horizontal="left" vertical="center"/>
    </xf>
    <xf numFmtId="164" fontId="4" fillId="4" borderId="1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164" fontId="4" fillId="4" borderId="13" xfId="0" applyNumberFormat="1" applyFont="1" applyFill="1" applyBorder="1" applyAlignment="1">
      <alignment horizontal="left" vertical="center"/>
    </xf>
    <xf numFmtId="164" fontId="4" fillId="2" borderId="10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164" fontId="5" fillId="2" borderId="10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31" xfId="0" applyFont="1" applyBorder="1"/>
    <xf numFmtId="0" fontId="3" fillId="0" borderId="31" xfId="0" applyFont="1" applyBorder="1"/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right" wrapText="1"/>
    </xf>
    <xf numFmtId="10" fontId="3" fillId="0" borderId="17" xfId="0" applyNumberFormat="1" applyFont="1" applyBorder="1" applyAlignment="1">
      <alignment wrapText="1"/>
    </xf>
    <xf numFmtId="0" fontId="3" fillId="0" borderId="34" xfId="0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wrapText="1"/>
    </xf>
    <xf numFmtId="0" fontId="1" fillId="0" borderId="34" xfId="0" applyFont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right" wrapText="1"/>
    </xf>
    <xf numFmtId="0" fontId="1" fillId="3" borderId="23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wrapText="1"/>
    </xf>
    <xf numFmtId="0" fontId="3" fillId="2" borderId="23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0" fontId="1" fillId="5" borderId="35" xfId="0" applyNumberFormat="1" applyFont="1" applyFill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" fillId="0" borderId="39" xfId="0" applyFont="1" applyBorder="1"/>
    <xf numFmtId="0" fontId="9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1" fillId="0" borderId="43" xfId="0" applyFont="1" applyBorder="1"/>
    <xf numFmtId="0" fontId="9" fillId="0" borderId="29" xfId="0" applyFont="1" applyBorder="1" applyAlignment="1">
      <alignment horizontal="center"/>
    </xf>
    <xf numFmtId="0" fontId="4" fillId="6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  <xf numFmtId="14" fontId="11" fillId="7" borderId="50" xfId="0" applyNumberFormat="1" applyFont="1" applyFill="1" applyBorder="1" applyAlignment="1">
      <alignment horizontal="center" vertical="center" wrapText="1"/>
    </xf>
    <xf numFmtId="4" fontId="11" fillId="7" borderId="50" xfId="0" applyNumberFormat="1" applyFont="1" applyFill="1" applyBorder="1" applyAlignment="1">
      <alignment horizontal="right" vertical="center" wrapText="1"/>
    </xf>
    <xf numFmtId="2" fontId="11" fillId="7" borderId="50" xfId="0" applyNumberFormat="1" applyFont="1" applyFill="1" applyBorder="1" applyAlignment="1">
      <alignment horizontal="right" vertical="center" wrapText="1"/>
    </xf>
    <xf numFmtId="4" fontId="11" fillId="7" borderId="21" xfId="0" applyNumberFormat="1" applyFont="1" applyFill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164" fontId="4" fillId="6" borderId="50" xfId="0" applyNumberFormat="1" applyFont="1" applyFill="1" applyBorder="1" applyAlignment="1">
      <alignment horizontal="center" vertical="center" wrapText="1"/>
    </xf>
    <xf numFmtId="164" fontId="4" fillId="6" borderId="2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2" fillId="0" borderId="9" xfId="0" applyFont="1" applyBorder="1"/>
    <xf numFmtId="0" fontId="4" fillId="5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7" xfId="0" applyFont="1" applyBorder="1"/>
    <xf numFmtId="0" fontId="1" fillId="0" borderId="0" xfId="0" applyFont="1" applyAlignment="1">
      <alignment horizontal="center" wrapText="1"/>
    </xf>
    <xf numFmtId="0" fontId="9" fillId="0" borderId="40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9" fillId="0" borderId="44" xfId="0" applyFont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4" fillId="6" borderId="51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16" xfId="0" applyFont="1" applyBorder="1"/>
    <xf numFmtId="0" fontId="2" fillId="0" borderId="4" xfId="0" applyFont="1" applyBorder="1"/>
    <xf numFmtId="0" fontId="2" fillId="0" borderId="54" xfId="0" applyFont="1" applyBorder="1"/>
    <xf numFmtId="164" fontId="4" fillId="6" borderId="44" xfId="0" applyNumberFormat="1" applyFont="1" applyFill="1" applyBorder="1" applyAlignment="1">
      <alignment horizontal="center" vertical="center" wrapText="1"/>
    </xf>
    <xf numFmtId="0" fontId="2" fillId="0" borderId="55" xfId="0" applyFont="1" applyBorder="1"/>
    <xf numFmtId="0" fontId="1" fillId="0" borderId="0" xfId="0" applyFont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2" fillId="0" borderId="38" xfId="0" applyFont="1" applyBorder="1"/>
    <xf numFmtId="0" fontId="4" fillId="6" borderId="40" xfId="0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right" vertical="center"/>
    </xf>
    <xf numFmtId="164" fontId="14" fillId="2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topLeftCell="A4" workbookViewId="0">
      <selection activeCell="H24" sqref="H24"/>
    </sheetView>
  </sheetViews>
  <sheetFormatPr defaultColWidth="14.44140625" defaultRowHeight="15" customHeight="1"/>
  <cols>
    <col min="1" max="1" width="71.5546875" customWidth="1"/>
    <col min="2" max="2" width="15.6640625" customWidth="1"/>
    <col min="3" max="3" width="17.6640625" customWidth="1"/>
    <col min="4" max="4" width="9.88671875" customWidth="1"/>
    <col min="5" max="24" width="9.109375" customWidth="1"/>
  </cols>
  <sheetData>
    <row r="1" spans="1:24" ht="12.75" customHeight="1">
      <c r="A1" s="129" t="s">
        <v>0</v>
      </c>
      <c r="B1" s="130"/>
      <c r="C1" s="130"/>
      <c r="D1" s="1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32" t="s">
        <v>1</v>
      </c>
      <c r="B2" s="133"/>
      <c r="C2" s="133"/>
      <c r="D2" s="1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32" t="s">
        <v>2</v>
      </c>
      <c r="B3" s="133"/>
      <c r="C3" s="133"/>
      <c r="D3" s="1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3" t="s">
        <v>3</v>
      </c>
      <c r="B5" s="4" t="s">
        <v>4</v>
      </c>
      <c r="C5" s="5" t="s">
        <v>5</v>
      </c>
      <c r="D5" s="6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7" customHeight="1">
      <c r="A6" s="8" t="s">
        <v>7</v>
      </c>
      <c r="B6" s="9"/>
      <c r="C6" s="10">
        <v>3700000</v>
      </c>
      <c r="D6" s="11">
        <v>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9.5" customHeight="1">
      <c r="A7" s="12"/>
      <c r="B7" s="13"/>
      <c r="C7" s="14"/>
      <c r="D7" s="1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126" t="s">
        <v>8</v>
      </c>
      <c r="B8" s="127"/>
      <c r="C8" s="16">
        <f>SUM(C9)+(C13)</f>
        <v>1830894.61</v>
      </c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.75" customHeight="1">
      <c r="A9" s="18" t="s">
        <v>9</v>
      </c>
      <c r="B9" s="19"/>
      <c r="C9" s="16">
        <f>SUM(B11)-(B10)-(B12)</f>
        <v>1832533.7300000002</v>
      </c>
      <c r="D9" s="1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3.5" customHeight="1">
      <c r="A10" s="20" t="s">
        <v>10</v>
      </c>
      <c r="B10" s="21">
        <v>0</v>
      </c>
      <c r="C10" s="22"/>
      <c r="D10" s="1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3.5" customHeight="1">
      <c r="A11" s="23" t="s">
        <v>11</v>
      </c>
      <c r="B11" s="21">
        <v>1832533.7300000002</v>
      </c>
      <c r="C11" s="19"/>
      <c r="D11" s="1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3.5" customHeight="1">
      <c r="A12" s="23" t="s">
        <v>12</v>
      </c>
      <c r="B12" s="21">
        <v>0</v>
      </c>
      <c r="C12" s="24"/>
      <c r="D12" s="1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3.5" customHeight="1">
      <c r="A13" s="25" t="s">
        <v>13</v>
      </c>
      <c r="B13" s="19"/>
      <c r="C13" s="16">
        <f>(B14)-(B15)</f>
        <v>-1639.12</v>
      </c>
      <c r="D13" s="1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3.5" customHeight="1">
      <c r="A14" s="20" t="s">
        <v>14</v>
      </c>
      <c r="B14" s="21">
        <v>0</v>
      </c>
      <c r="C14" s="19"/>
      <c r="D14" s="1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4.75" customHeight="1">
      <c r="A15" s="26" t="s">
        <v>15</v>
      </c>
      <c r="B15" s="27">
        <v>1639.12</v>
      </c>
      <c r="C15" s="28"/>
      <c r="D15" s="1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.75" customHeight="1">
      <c r="A16" s="29"/>
      <c r="B16" s="30"/>
      <c r="C16" s="30"/>
      <c r="D16" s="1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.75" customHeight="1">
      <c r="A17" s="126" t="s">
        <v>16</v>
      </c>
      <c r="B17" s="134"/>
      <c r="C17" s="127"/>
      <c r="D17" s="3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3.5" customHeight="1">
      <c r="A18" s="32" t="s">
        <v>17</v>
      </c>
      <c r="B18" s="33"/>
      <c r="C18" s="34">
        <f>C6*D18</f>
        <v>370000</v>
      </c>
      <c r="D18" s="35">
        <v>0.1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>
      <c r="A19" s="23" t="s">
        <v>18</v>
      </c>
      <c r="B19" s="36">
        <v>38000</v>
      </c>
      <c r="C19" s="37"/>
      <c r="D19" s="3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3.5" customHeight="1">
      <c r="A20" s="23" t="s">
        <v>19</v>
      </c>
      <c r="B20" s="36">
        <v>294000</v>
      </c>
      <c r="C20" s="19"/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3.5" customHeight="1">
      <c r="A21" s="23" t="s">
        <v>20</v>
      </c>
      <c r="B21" s="36">
        <v>38000</v>
      </c>
      <c r="C21" s="19"/>
      <c r="D21" s="1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3.5" customHeight="1">
      <c r="A22" s="39" t="s">
        <v>21</v>
      </c>
      <c r="B22" s="40">
        <v>0</v>
      </c>
      <c r="C22" s="41"/>
      <c r="D22" s="1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3.5" customHeight="1">
      <c r="A23" s="42" t="s">
        <v>22</v>
      </c>
      <c r="B23" s="27">
        <v>0</v>
      </c>
      <c r="C23" s="43"/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21" customHeight="1">
      <c r="A24" s="44"/>
      <c r="B24" s="45"/>
      <c r="C24" s="45"/>
      <c r="D24" s="1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customHeight="1">
      <c r="A25" s="126" t="s">
        <v>23</v>
      </c>
      <c r="B25" s="127"/>
      <c r="C25" s="16">
        <f>(C26)+(C31)+(C36)+(C41)+(C46)</f>
        <v>28271.700000000012</v>
      </c>
      <c r="D25" s="1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3.5" customHeight="1">
      <c r="A26" s="18" t="s">
        <v>24</v>
      </c>
      <c r="B26" s="19"/>
      <c r="C26" s="16">
        <f>SUM(B30)+(B29)</f>
        <v>172256.57</v>
      </c>
      <c r="D26" s="1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3.5" customHeight="1">
      <c r="A27" s="23" t="s">
        <v>25</v>
      </c>
      <c r="B27" s="46">
        <v>0</v>
      </c>
      <c r="C27" s="22"/>
      <c r="D27" s="1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3.5" customHeight="1">
      <c r="A28" s="23" t="s">
        <v>26</v>
      </c>
      <c r="B28" s="46">
        <v>47256.570000000007</v>
      </c>
      <c r="C28" s="19"/>
      <c r="D28" s="1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3.5" customHeight="1">
      <c r="A29" s="23" t="s">
        <v>27</v>
      </c>
      <c r="B29" s="47">
        <f>(B28)-(B27)</f>
        <v>47256.570000000007</v>
      </c>
      <c r="C29" s="19"/>
      <c r="D29" s="1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3.5" customHeight="1">
      <c r="A30" s="23" t="s">
        <v>28</v>
      </c>
      <c r="B30" s="46">
        <v>125000</v>
      </c>
      <c r="C30" s="48"/>
      <c r="D30" s="1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3.5" customHeight="1">
      <c r="A31" s="25" t="s">
        <v>29</v>
      </c>
      <c r="B31" s="19"/>
      <c r="C31" s="16">
        <f>SUM(B34)-(B35)</f>
        <v>-87984.87</v>
      </c>
      <c r="D31" s="1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3.5" customHeight="1">
      <c r="A32" s="23" t="s">
        <v>30</v>
      </c>
      <c r="B32" s="49">
        <v>0</v>
      </c>
      <c r="C32" s="22"/>
      <c r="D32" s="15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3.5" customHeight="1">
      <c r="A33" s="23" t="s">
        <v>31</v>
      </c>
      <c r="B33" s="155">
        <v>7984.87</v>
      </c>
      <c r="C33" s="19"/>
      <c r="D33" s="1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3.5" customHeight="1">
      <c r="A34" s="23" t="s">
        <v>32</v>
      </c>
      <c r="B34" s="156">
        <f>(B32)-(B33)</f>
        <v>-7984.87</v>
      </c>
      <c r="C34" s="19"/>
      <c r="D34" s="1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>
      <c r="A35" s="23" t="s">
        <v>33</v>
      </c>
      <c r="B35" s="49">
        <v>80000</v>
      </c>
      <c r="C35" s="48"/>
      <c r="D35" s="1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>
      <c r="A36" s="25" t="s">
        <v>34</v>
      </c>
      <c r="B36" s="19"/>
      <c r="C36" s="16">
        <f>SUM(B39)-(B40)</f>
        <v>-22000</v>
      </c>
      <c r="D36" s="1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>
      <c r="A37" s="23" t="s">
        <v>35</v>
      </c>
      <c r="B37" s="49">
        <v>0</v>
      </c>
      <c r="C37" s="22"/>
      <c r="D37" s="1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>
      <c r="A38" s="20" t="s">
        <v>36</v>
      </c>
      <c r="B38" s="49">
        <v>0</v>
      </c>
      <c r="C38" s="19"/>
      <c r="D38" s="1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>
      <c r="A39" s="23" t="s">
        <v>37</v>
      </c>
      <c r="B39" s="47">
        <f>(B37)-(B38)</f>
        <v>0</v>
      </c>
      <c r="C39" s="19"/>
      <c r="D39" s="1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>
      <c r="A40" s="23" t="s">
        <v>38</v>
      </c>
      <c r="B40" s="49">
        <v>22000</v>
      </c>
      <c r="C40" s="50"/>
      <c r="D40" s="1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>
      <c r="A41" s="25" t="s">
        <v>39</v>
      </c>
      <c r="B41" s="19"/>
      <c r="C41" s="16">
        <f>SUM(B44)-(B45)</f>
        <v>-34000</v>
      </c>
      <c r="D41" s="1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>
      <c r="A42" s="23" t="s">
        <v>40</v>
      </c>
      <c r="B42" s="49">
        <v>0</v>
      </c>
      <c r="C42" s="22"/>
      <c r="D42" s="1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>
      <c r="A43" s="20" t="s">
        <v>41</v>
      </c>
      <c r="B43" s="49">
        <v>0</v>
      </c>
      <c r="C43" s="19"/>
      <c r="D43" s="15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>
      <c r="A44" s="23" t="s">
        <v>42</v>
      </c>
      <c r="B44" s="51">
        <f>(B42)-(B43)</f>
        <v>0</v>
      </c>
      <c r="C44" s="19"/>
      <c r="D44" s="15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>
      <c r="A45" s="23" t="s">
        <v>43</v>
      </c>
      <c r="B45" s="49">
        <v>34000</v>
      </c>
      <c r="C45" s="48"/>
      <c r="D45" s="15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>
      <c r="A46" s="25" t="s">
        <v>44</v>
      </c>
      <c r="B46" s="19"/>
      <c r="C46" s="16">
        <f>SUM(B49)-(B50)</f>
        <v>0</v>
      </c>
      <c r="D46" s="1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>
      <c r="A47" s="23" t="s">
        <v>45</v>
      </c>
      <c r="B47" s="49">
        <v>0</v>
      </c>
      <c r="C47" s="22"/>
      <c r="D47" s="1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3.5" customHeight="1">
      <c r="A48" s="23" t="s">
        <v>46</v>
      </c>
      <c r="B48" s="49">
        <v>0</v>
      </c>
      <c r="C48" s="19"/>
      <c r="D48" s="1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3.5" customHeight="1">
      <c r="A49" s="23" t="s">
        <v>47</v>
      </c>
      <c r="B49" s="51">
        <f>(B47)-(B48)</f>
        <v>0</v>
      </c>
      <c r="C49" s="19"/>
      <c r="D49" s="1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3.5" customHeight="1">
      <c r="A50" s="23" t="s">
        <v>48</v>
      </c>
      <c r="B50" s="52">
        <v>0</v>
      </c>
      <c r="C50" s="48"/>
      <c r="D50" s="15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7.5" customHeight="1">
      <c r="A51" s="29"/>
      <c r="B51" s="53"/>
      <c r="C51" s="53"/>
      <c r="D51" s="1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 customHeight="1">
      <c r="A52" s="126" t="s">
        <v>49</v>
      </c>
      <c r="B52" s="127"/>
      <c r="C52" s="16">
        <f>SUM(B53)+(B54)+(B55)+(B56)-(B57)</f>
        <v>1859166.31</v>
      </c>
      <c r="D52" s="5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3.5" customHeight="1">
      <c r="A53" s="23" t="s">
        <v>50</v>
      </c>
      <c r="B53" s="55">
        <f>C8</f>
        <v>1830894.61</v>
      </c>
      <c r="C53" s="19"/>
      <c r="D53" s="5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3.5" customHeight="1">
      <c r="A54" s="23" t="s">
        <v>51</v>
      </c>
      <c r="B54" s="55">
        <f>C25</f>
        <v>28271.700000000012</v>
      </c>
      <c r="C54" s="19"/>
      <c r="D54" s="5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3.5" customHeight="1">
      <c r="A55" s="56" t="s">
        <v>52</v>
      </c>
      <c r="B55" s="57">
        <v>0</v>
      </c>
      <c r="C55" s="58"/>
      <c r="D55" s="5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3.5" customHeight="1">
      <c r="A56" s="56" t="s">
        <v>53</v>
      </c>
      <c r="B56" s="36">
        <v>0</v>
      </c>
      <c r="C56" s="59"/>
      <c r="D56" s="5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3.5" customHeight="1">
      <c r="A57" s="60" t="s">
        <v>54</v>
      </c>
      <c r="B57" s="27">
        <v>0</v>
      </c>
      <c r="C57" s="61"/>
      <c r="D57" s="5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8" customHeight="1">
      <c r="A58" s="53"/>
      <c r="B58" s="53"/>
      <c r="C58" s="53"/>
      <c r="D58" s="1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75" customHeight="1">
      <c r="A59" s="126" t="s">
        <v>55</v>
      </c>
      <c r="B59" s="134"/>
      <c r="C59" s="127"/>
      <c r="D59" s="3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3.5" customHeight="1">
      <c r="A60" s="62" t="s">
        <v>56</v>
      </c>
      <c r="B60" s="63"/>
      <c r="C60" s="16">
        <f>(C6)-(C18)</f>
        <v>3330000</v>
      </c>
      <c r="D60" s="35">
        <f>SUM(D6)-(D18)</f>
        <v>0.9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1:24" ht="13.5" customHeight="1">
      <c r="A61" s="65" t="s">
        <v>57</v>
      </c>
      <c r="B61" s="63"/>
      <c r="C61" s="66">
        <v>0</v>
      </c>
      <c r="D61" s="67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3.5" customHeight="1">
      <c r="A62" s="65" t="s">
        <v>58</v>
      </c>
      <c r="B62" s="63"/>
      <c r="C62" s="36">
        <v>0</v>
      </c>
      <c r="D62" s="68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3.5" customHeight="1">
      <c r="A63" s="69" t="s">
        <v>59</v>
      </c>
      <c r="B63" s="70"/>
      <c r="C63" s="71">
        <v>0</v>
      </c>
      <c r="D63" s="68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3.5" customHeight="1">
      <c r="A64" s="65" t="s">
        <v>60</v>
      </c>
      <c r="B64" s="63"/>
      <c r="C64" s="71">
        <f>B65</f>
        <v>0</v>
      </c>
      <c r="D64" s="68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3.5" customHeight="1">
      <c r="A65" s="72" t="s">
        <v>61</v>
      </c>
      <c r="B65" s="71">
        <v>0</v>
      </c>
      <c r="C65" s="63"/>
      <c r="D65" s="68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ht="13.5" customHeight="1">
      <c r="A66" s="65" t="s">
        <v>62</v>
      </c>
      <c r="B66" s="73"/>
      <c r="C66" s="16">
        <f>B67+B68+B69</f>
        <v>0</v>
      </c>
      <c r="D66" s="68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ht="13.5" customHeight="1">
      <c r="A67" s="72" t="s">
        <v>63</v>
      </c>
      <c r="B67" s="71">
        <v>0</v>
      </c>
      <c r="C67" s="74"/>
      <c r="D67" s="68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 ht="13.5" customHeight="1">
      <c r="A68" s="75" t="s">
        <v>64</v>
      </c>
      <c r="B68" s="71">
        <v>0</v>
      </c>
      <c r="C68" s="76"/>
      <c r="D68" s="68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ht="13.5" customHeight="1">
      <c r="A69" s="72" t="s">
        <v>65</v>
      </c>
      <c r="B69" s="71">
        <v>0</v>
      </c>
      <c r="C69" s="76"/>
      <c r="D69" s="68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ht="13.5" customHeight="1">
      <c r="A70" s="65" t="s">
        <v>66</v>
      </c>
      <c r="B70" s="73"/>
      <c r="C70" s="77">
        <f>(B71)+(B72)</f>
        <v>0</v>
      </c>
      <c r="D70" s="68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ht="21.75" customHeight="1">
      <c r="A71" s="75" t="s">
        <v>67</v>
      </c>
      <c r="B71" s="71">
        <v>0</v>
      </c>
      <c r="C71" s="73"/>
      <c r="D71" s="68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24" ht="35.25" customHeight="1">
      <c r="A72" s="78" t="s">
        <v>68</v>
      </c>
      <c r="B72" s="79">
        <v>0</v>
      </c>
      <c r="C72" s="28"/>
      <c r="D72" s="68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 ht="13.5" customHeight="1">
      <c r="A73" s="65" t="s">
        <v>69</v>
      </c>
      <c r="B73" s="63"/>
      <c r="C73" s="71">
        <v>0</v>
      </c>
      <c r="D73" s="68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5" customHeight="1">
      <c r="A74" s="80" t="s">
        <v>70</v>
      </c>
      <c r="B74" s="28"/>
      <c r="C74" s="16">
        <f>C52</f>
        <v>1859166.31</v>
      </c>
      <c r="D74" s="68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ht="15.75" customHeight="1">
      <c r="A75" s="128" t="s">
        <v>71</v>
      </c>
      <c r="B75" s="127"/>
      <c r="C75" s="16">
        <f>SUM(C60)-(C61)-(C62)-(C63)-(C64)+(C66)+(C70)+(C73)+(C74)</f>
        <v>5189166.3100000005</v>
      </c>
      <c r="D75" s="1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6.5" customHeight="1">
      <c r="A76" s="81"/>
      <c r="B76" s="82"/>
      <c r="C76" s="8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9">
    <mergeCell ref="A52:B52"/>
    <mergeCell ref="A75:B75"/>
    <mergeCell ref="A1:D1"/>
    <mergeCell ref="A2:D2"/>
    <mergeCell ref="A3:D3"/>
    <mergeCell ref="A8:B8"/>
    <mergeCell ref="A17:C17"/>
    <mergeCell ref="A25:B25"/>
    <mergeCell ref="A59:C59"/>
  </mergeCells>
  <pageMargins left="0.78740157480314965" right="0.23622047244094491" top="0.19685039370078741" bottom="0.19685039370078741" header="0" footer="0"/>
  <pageSetup paperSize="9" scale="72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C1"/>
    </sheetView>
  </sheetViews>
  <sheetFormatPr defaultColWidth="14.44140625" defaultRowHeight="15" customHeight="1"/>
  <cols>
    <col min="1" max="1" width="58.44140625" customWidth="1"/>
    <col min="2" max="2" width="15.6640625" customWidth="1"/>
    <col min="3" max="3" width="8.88671875" customWidth="1"/>
    <col min="4" max="26" width="9.109375" customWidth="1"/>
  </cols>
  <sheetData>
    <row r="1" spans="1:26" ht="14.25" customHeight="1">
      <c r="A1" s="135" t="s">
        <v>72</v>
      </c>
      <c r="B1" s="133"/>
      <c r="C1" s="13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customHeight="1">
      <c r="A2" s="135" t="s">
        <v>73</v>
      </c>
      <c r="B2" s="133"/>
      <c r="C2" s="13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4.25" customHeight="1">
      <c r="A3" s="135" t="s">
        <v>2</v>
      </c>
      <c r="B3" s="133"/>
      <c r="C3" s="13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3" customHeight="1">
      <c r="A4" s="83"/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4.5" customHeight="1">
      <c r="A5" s="83"/>
      <c r="B5" s="83"/>
      <c r="C5" s="85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4.25" customHeight="1">
      <c r="A6" s="86" t="s">
        <v>74</v>
      </c>
      <c r="B6" s="87" t="s">
        <v>75</v>
      </c>
      <c r="C6" s="88" t="s">
        <v>6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14.25" customHeight="1">
      <c r="A7" s="89" t="s">
        <v>76</v>
      </c>
      <c r="B7" s="90">
        <f>B11</f>
        <v>38000</v>
      </c>
      <c r="C7" s="91">
        <f t="shared" ref="C7:C50" si="0">B7/$B$51</f>
        <v>0.10270270270270271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14.25" customHeight="1">
      <c r="A8" s="92" t="s">
        <v>77</v>
      </c>
      <c r="B8" s="93">
        <v>23000</v>
      </c>
      <c r="C8" s="91">
        <f t="shared" si="0"/>
        <v>6.2162162162162166E-2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14.25" customHeight="1">
      <c r="A9" s="92" t="s">
        <v>78</v>
      </c>
      <c r="B9" s="93">
        <v>0</v>
      </c>
      <c r="C9" s="91">
        <f t="shared" si="0"/>
        <v>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4.25" customHeight="1">
      <c r="A10" s="92" t="s">
        <v>79</v>
      </c>
      <c r="B10" s="93">
        <v>15000</v>
      </c>
      <c r="C10" s="91">
        <f t="shared" si="0"/>
        <v>4.0540540540540543E-2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4.25" customHeight="1">
      <c r="A11" s="94" t="s">
        <v>4</v>
      </c>
      <c r="B11" s="95">
        <f>SUM(B8:B10)</f>
        <v>38000</v>
      </c>
      <c r="C11" s="91">
        <f t="shared" si="0"/>
        <v>0.10270270270270271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14.25" customHeight="1">
      <c r="A12" s="96" t="s">
        <v>80</v>
      </c>
      <c r="B12" s="95">
        <f>SUM(B20,B27)</f>
        <v>294000</v>
      </c>
      <c r="C12" s="91">
        <f t="shared" si="0"/>
        <v>0.79459459459459458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14.25" customHeight="1">
      <c r="A13" s="94" t="s">
        <v>81</v>
      </c>
      <c r="B13" s="93">
        <f>B20</f>
        <v>56000</v>
      </c>
      <c r="C13" s="91">
        <f t="shared" si="0"/>
        <v>0.15135135135135136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14.25" customHeight="1">
      <c r="A14" s="92" t="s">
        <v>82</v>
      </c>
      <c r="B14" s="93">
        <v>10000</v>
      </c>
      <c r="C14" s="91">
        <f t="shared" si="0"/>
        <v>2.7027027027027029E-2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14.25" customHeight="1">
      <c r="A15" s="92" t="s">
        <v>83</v>
      </c>
      <c r="B15" s="93">
        <v>0</v>
      </c>
      <c r="C15" s="91">
        <f t="shared" si="0"/>
        <v>0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ht="14.25" customHeight="1">
      <c r="A16" s="92" t="s">
        <v>84</v>
      </c>
      <c r="B16" s="93">
        <v>18000</v>
      </c>
      <c r="C16" s="91">
        <f t="shared" si="0"/>
        <v>4.8648648648648651E-2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4.25" customHeight="1">
      <c r="A17" s="92" t="s">
        <v>85</v>
      </c>
      <c r="B17" s="93">
        <v>8000</v>
      </c>
      <c r="C17" s="91">
        <f t="shared" si="0"/>
        <v>2.1621621621621623E-2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14.25" customHeight="1">
      <c r="A18" s="92" t="s">
        <v>86</v>
      </c>
      <c r="B18" s="93">
        <v>8000</v>
      </c>
      <c r="C18" s="91">
        <f t="shared" si="0"/>
        <v>2.1621621621621623E-2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14.25" customHeight="1">
      <c r="A19" s="92" t="s">
        <v>87</v>
      </c>
      <c r="B19" s="93">
        <v>12000</v>
      </c>
      <c r="C19" s="91">
        <f t="shared" si="0"/>
        <v>3.2432432432432434E-2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14.25" customHeight="1">
      <c r="A20" s="94" t="s">
        <v>4</v>
      </c>
      <c r="B20" s="97">
        <f>SUM(B14:B19)</f>
        <v>56000</v>
      </c>
      <c r="C20" s="91">
        <f t="shared" si="0"/>
        <v>0.15135135135135136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14.25" customHeight="1">
      <c r="A21" s="94" t="s">
        <v>88</v>
      </c>
      <c r="B21" s="93">
        <f>B27</f>
        <v>238000</v>
      </c>
      <c r="C21" s="91">
        <f t="shared" si="0"/>
        <v>0.64324324324324322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14.25" customHeight="1">
      <c r="A22" s="92" t="s">
        <v>89</v>
      </c>
      <c r="B22" s="93">
        <v>28000</v>
      </c>
      <c r="C22" s="91">
        <f t="shared" si="0"/>
        <v>7.567567567567568E-2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14.25" customHeight="1">
      <c r="A23" s="92" t="s">
        <v>90</v>
      </c>
      <c r="B23" s="93">
        <v>50000</v>
      </c>
      <c r="C23" s="91">
        <f t="shared" si="0"/>
        <v>0.13513513513513514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14.25" customHeight="1">
      <c r="A24" s="98" t="s">
        <v>91</v>
      </c>
      <c r="B24" s="93">
        <v>160000</v>
      </c>
      <c r="C24" s="91">
        <f t="shared" si="0"/>
        <v>0.43243243243243246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4.25" customHeight="1">
      <c r="A25" s="92" t="s">
        <v>92</v>
      </c>
      <c r="B25" s="93">
        <v>0</v>
      </c>
      <c r="C25" s="91">
        <f t="shared" si="0"/>
        <v>0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4.25" customHeight="1">
      <c r="A26" s="92" t="s">
        <v>93</v>
      </c>
      <c r="B26" s="93">
        <v>0</v>
      </c>
      <c r="C26" s="91">
        <f t="shared" si="0"/>
        <v>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4.25" customHeight="1">
      <c r="A27" s="94" t="s">
        <v>4</v>
      </c>
      <c r="B27" s="97">
        <f>SUM(B22:B26)</f>
        <v>238000</v>
      </c>
      <c r="C27" s="91">
        <f t="shared" si="0"/>
        <v>0.64324324324324322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4.25" customHeight="1">
      <c r="A28" s="96" t="s">
        <v>94</v>
      </c>
      <c r="B28" s="95">
        <f>B32</f>
        <v>38000</v>
      </c>
      <c r="C28" s="91">
        <f t="shared" si="0"/>
        <v>0.10270270270270271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4.25" customHeight="1">
      <c r="A29" s="92" t="s">
        <v>95</v>
      </c>
      <c r="B29" s="93">
        <v>8000</v>
      </c>
      <c r="C29" s="91">
        <f t="shared" si="0"/>
        <v>2.1621621621621623E-2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4.25" customHeight="1">
      <c r="A30" s="92" t="s">
        <v>96</v>
      </c>
      <c r="B30" s="93">
        <v>18000</v>
      </c>
      <c r="C30" s="91">
        <f t="shared" si="0"/>
        <v>4.8648648648648651E-2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4.25" customHeight="1">
      <c r="A31" s="92" t="s">
        <v>97</v>
      </c>
      <c r="B31" s="93">
        <v>12000</v>
      </c>
      <c r="C31" s="91">
        <f t="shared" si="0"/>
        <v>3.2432432432432434E-2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4.25" customHeight="1">
      <c r="A32" s="94" t="s">
        <v>4</v>
      </c>
      <c r="B32" s="97">
        <f>SUM(B29:B31)</f>
        <v>38000</v>
      </c>
      <c r="C32" s="91">
        <f t="shared" si="0"/>
        <v>0.10270270270270271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4.25" customHeight="1">
      <c r="A33" s="96" t="s">
        <v>98</v>
      </c>
      <c r="B33" s="97">
        <f>B50</f>
        <v>0</v>
      </c>
      <c r="C33" s="91">
        <f t="shared" si="0"/>
        <v>0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4.25" customHeight="1">
      <c r="A34" s="98" t="s">
        <v>99</v>
      </c>
      <c r="B34" s="93">
        <v>0</v>
      </c>
      <c r="C34" s="91">
        <f t="shared" si="0"/>
        <v>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4.25" customHeight="1">
      <c r="A35" s="92" t="s">
        <v>100</v>
      </c>
      <c r="B35" s="93">
        <v>0</v>
      </c>
      <c r="C35" s="91">
        <f t="shared" si="0"/>
        <v>0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4.25" customHeight="1">
      <c r="A36" s="92" t="s">
        <v>101</v>
      </c>
      <c r="B36" s="93">
        <v>0</v>
      </c>
      <c r="C36" s="91">
        <f t="shared" si="0"/>
        <v>0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14.25" customHeight="1">
      <c r="A37" s="92" t="s">
        <v>102</v>
      </c>
      <c r="B37" s="93">
        <v>0</v>
      </c>
      <c r="C37" s="91">
        <f t="shared" si="0"/>
        <v>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4.25" customHeight="1">
      <c r="A38" s="92" t="s">
        <v>103</v>
      </c>
      <c r="B38" s="93">
        <v>0</v>
      </c>
      <c r="C38" s="91">
        <f t="shared" si="0"/>
        <v>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4.25" customHeight="1">
      <c r="A39" s="98" t="s">
        <v>104</v>
      </c>
      <c r="B39" s="93">
        <v>0</v>
      </c>
      <c r="C39" s="91">
        <f t="shared" si="0"/>
        <v>0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4.25" customHeight="1">
      <c r="A40" s="92" t="s">
        <v>105</v>
      </c>
      <c r="B40" s="93">
        <v>0</v>
      </c>
      <c r="C40" s="91">
        <f t="shared" si="0"/>
        <v>0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4.25" customHeight="1">
      <c r="A41" s="92" t="s">
        <v>106</v>
      </c>
      <c r="B41" s="93">
        <v>0</v>
      </c>
      <c r="C41" s="91">
        <f t="shared" si="0"/>
        <v>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4.25" customHeight="1">
      <c r="A42" s="92" t="s">
        <v>107</v>
      </c>
      <c r="B42" s="93">
        <v>0</v>
      </c>
      <c r="C42" s="91">
        <f t="shared" si="0"/>
        <v>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4.25" customHeight="1">
      <c r="A43" s="92" t="s">
        <v>108</v>
      </c>
      <c r="B43" s="93">
        <v>0</v>
      </c>
      <c r="C43" s="91">
        <f t="shared" si="0"/>
        <v>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4.25" customHeight="1">
      <c r="A44" s="92" t="s">
        <v>109</v>
      </c>
      <c r="B44" s="93">
        <v>0</v>
      </c>
      <c r="C44" s="91">
        <f t="shared" si="0"/>
        <v>0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4.25" customHeight="1">
      <c r="A45" s="92" t="s">
        <v>110</v>
      </c>
      <c r="B45" s="93">
        <v>0</v>
      </c>
      <c r="C45" s="91">
        <f t="shared" si="0"/>
        <v>0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4.25" customHeight="1">
      <c r="A46" s="92" t="s">
        <v>111</v>
      </c>
      <c r="B46" s="93">
        <v>0</v>
      </c>
      <c r="C46" s="91">
        <f t="shared" si="0"/>
        <v>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14.25" customHeight="1">
      <c r="A47" s="92" t="s">
        <v>112</v>
      </c>
      <c r="B47" s="93">
        <v>0</v>
      </c>
      <c r="C47" s="91">
        <f t="shared" si="0"/>
        <v>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4.25" customHeight="1">
      <c r="A48" s="92" t="s">
        <v>113</v>
      </c>
      <c r="B48" s="93">
        <v>0</v>
      </c>
      <c r="C48" s="91">
        <f t="shared" si="0"/>
        <v>0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4.25" customHeight="1">
      <c r="A49" s="92" t="s">
        <v>114</v>
      </c>
      <c r="B49" s="93">
        <v>0</v>
      </c>
      <c r="C49" s="91">
        <f t="shared" si="0"/>
        <v>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4.25" customHeight="1">
      <c r="A50" s="94" t="s">
        <v>4</v>
      </c>
      <c r="B50" s="97">
        <f>SUM(B34:B49)</f>
        <v>0</v>
      </c>
      <c r="C50" s="91">
        <f t="shared" si="0"/>
        <v>0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4.25" customHeight="1">
      <c r="A51" s="86" t="s">
        <v>115</v>
      </c>
      <c r="B51" s="99">
        <f>SUM(B7,B12,B28,B33)</f>
        <v>370000</v>
      </c>
      <c r="C51" s="100">
        <v>1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4.25" customHeight="1">
      <c r="A52" s="101"/>
      <c r="B52" s="84"/>
      <c r="C52" s="101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4.2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4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4.2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4.2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4.2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4.2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4.2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4.2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14.2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14.2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14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14.2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14.2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ht="14.2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ht="14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14.2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14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14.2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4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4.2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4.2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4.2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4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4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4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4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4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4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4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4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4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4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4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4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4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4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4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4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4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4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4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4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4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4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4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4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4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4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4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4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4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4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4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4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4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4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4.2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4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4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4.2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4.2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4.2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4.2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4.2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4.2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4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4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4.2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4.2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4.2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4.2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4.2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4.2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4.2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4.2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4.2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4.2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4.2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4.2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4.2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4.2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4.2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4.2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4.2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4.2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4.2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4.2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4.2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4.2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4.2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4.2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4.2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4.2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4.2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4.2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4.2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4.2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4.2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4.2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4.2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4.2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4.2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4.2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4.2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4.2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4.2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4.2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4.2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4.2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4.2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4.2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4.2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4.2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4.2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4.2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4.2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4.2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4.2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4.2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4.2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4.2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4.2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4.2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4.2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4.2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4.2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4.2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4.2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4.2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4.2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4.2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4.2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4.2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4.2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4.2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4.2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4.2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4.2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4.2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4.2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4.2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4.2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4.2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4.2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4.2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4.2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4.2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4.2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4.2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4.2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4.2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4.2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4.2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4.2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4.2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4.2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4.2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4.2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4.2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4.2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4.2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4.2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4.2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4.2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4.2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4.2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4.2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4.2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4.2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4.2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4.2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4.2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4.2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4.2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4.2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4.2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4.2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4.2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4.2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4.2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4.2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4.2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4.2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4.2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4.2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4.2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4.2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4.2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4.2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4.2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4.2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4.2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4.2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4.2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4.2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4.2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4.2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4.2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4.2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4.2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4.2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4.2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4.2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4.2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4.2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4.2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4.2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4.2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4.2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4.2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4.2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4.2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4.2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4.2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4.2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4.2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4.2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4.2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4.2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4.2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4.2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4.2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4.2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4.2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4.2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4.2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4.2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4.2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4.2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4.2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4.2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4.2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4.2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4.2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4.2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4.2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4.2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4.2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4.2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4.2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4.2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4.2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4.2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4.2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4.2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4.2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4.2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4.2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4.2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4.2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4.2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4.2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4.2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4.2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4.2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4.2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4.2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4.2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4.2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4.2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4.2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4.2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4.2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4.2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4.2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4.2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4.2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4.2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4.2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4.2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4.2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4.2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4.2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4.2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4.2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4.2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4.2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4.2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4.2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4.2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4.2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4.2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4.2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4.2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4.2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4.2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4.2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4.2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4.2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4.2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4.2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4.2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4.2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4.2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4.2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4.2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4.2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4.2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4.2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4.2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4.2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4.2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4.2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4.2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4.2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4.2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4.2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4.2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4.2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4.2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4.2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4.2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4.2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4.2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4.2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4.2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4.2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4.2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4.2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4.2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4.2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4.2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4.2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4.2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4.2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4.2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4.2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4.2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4.2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4.2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4.2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4.2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4.2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4.2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4.2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4.2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4.2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4.2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4.2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4.2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4.2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4.2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4.2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4.2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4.2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4.2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4.2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4.2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4.2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4.2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4.2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4.2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4.2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4.2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4.2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4.2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4.2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4.2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4.2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4.2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4.2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4.2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4.2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4.2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4.2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4.2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4.2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4.2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4.2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4.2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4.2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4.2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4.2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4.2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4.2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4.2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4.2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4.2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4.2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4.2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4.2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4.2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4.2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4.2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4.2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4.2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4.2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4.2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4.2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4.2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4.2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4.2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4.2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4.2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4.2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4.2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4.2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4.2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4.2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4.2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4.2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4.2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4.2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4.2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4.2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4.2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4.2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4.2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4.2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4.2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4.2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4.2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4.2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4.2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4.2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4.2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4.2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4.2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4.2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4.2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4.2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4.2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4.2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4.2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4.2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4.2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4.2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4.2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4.2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4.2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4.2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4.2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4.2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4.2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4.2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4.2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4.2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4.2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4.2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4.2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4.2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4.2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4.2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4.2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4.2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4.2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4.2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4.2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4.2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4.2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4.2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4.2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4.2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4.2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4.2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4.2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4.2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4.2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4.2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4.2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4.2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4.2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4.2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4.2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4.2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4.2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4.2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4.2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4.2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4.2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4.2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4.2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4.2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4.2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4.2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4.2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4.2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4.2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4.2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4.2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4.2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4.2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4.2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4.2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4.2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4.2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4.2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4.2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4.2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4.2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4.2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4.2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4.2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4.2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4.2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4.2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4.2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4.2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4.2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4.2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4.2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4.2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4.2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4.2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4.2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4.2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4.2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4.2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4.2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4.2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4.2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4.2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4.2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4.2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4.2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4.2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4.2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4.2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4.2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4.2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4.2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4.2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4.2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4.2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4.2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4.2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4.2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4.2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4.2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4.2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4.2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4.2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4.2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4.2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4.2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4.2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4.2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4.2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4.2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4.2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4.2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4.2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4.2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4.2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4.2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4.2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4.2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4.2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4.2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4.2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4.2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4.2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4.2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4.2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4.2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4.2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4.2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4.2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4.2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4.2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4.2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4.2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4.2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4.2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4.2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4.2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4.2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4.2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4.2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4.2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4.2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4.2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4.2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4.2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4.2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4.2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4.2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4.2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4.2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4.2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4.2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4.2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4.2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4.2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4.2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4.2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4.2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4.2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4.2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4.2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4.2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4.2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4.2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4.2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4.2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4.2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4.2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4.2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4.2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4.2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4.2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4.2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4.2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4.2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4.2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4.2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4.2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4.2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4.2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4.2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4.2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4.2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4.2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4.2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4.2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4.2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4.2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4.2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4.2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4.2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4.2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4.2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4.2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4.2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4.2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4.2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4.2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4.2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4.2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4.2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4.2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4.2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4.2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4.2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4.2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4.2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4.2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4.2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4.2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4.2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4.2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4.2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4.2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4.2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4.2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4.2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4.2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4.2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4.2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4.2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4.2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4.2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4.2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4.2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4.2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4.2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4.2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4.2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4.2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4.2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4.2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4.2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4.2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4.2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4.2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4.2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4.2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4.2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4.2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4.2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4.2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4.2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4.2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4.2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4.2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4.2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4.2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4.2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4.2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4.2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4.2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4.2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4.2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4.2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4.2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4.2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4.2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4.2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4.2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4.2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4.2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4.2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4.2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4.2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4.2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4.2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4.2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4.2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4.2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4.2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4.2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4.2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4.2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4.2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4.2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4.2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4.2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4.2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4.2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4.2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4.2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4.2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4.2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4.2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4.2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4.2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4.2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4.2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4.2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4.2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4.2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4.2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4.2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4.2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4.2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4.2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4.2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4.2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4.2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4.2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4.2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4.2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4.2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4.2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4.2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4.2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4.2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4.2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4.2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4.2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4.2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4.2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4.2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4.2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4.2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4.2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4.2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4.2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4.2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4.2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4.2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4.2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4.2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4.2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4.2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4.2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4.2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4.2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4.2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4.2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4.2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4.2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4.2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4.2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4.2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4.2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4.2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4.2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4.2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4.2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4.2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4.2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4.2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4.2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4.2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4.2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4.2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4.2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4.2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4.2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4.2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4.2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4.2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4.2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4.2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4.2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4.2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4.2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4.2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4.2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4.2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4.2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4.2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4.2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4.2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4.2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4.2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4.2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4.2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4.2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4.2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4.2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4.2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4.2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4.2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4.2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4.2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4.2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4.2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4.2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4.2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4.2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4.2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4.2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4.2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4.2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4.2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4.2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4.2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4.2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4.2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4.2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4.2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4.2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4.2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4.2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4.2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4.2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4.2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4.2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4.2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4.2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4.2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4.2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4.2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4.2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4.2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4.2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4.2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4.2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4.2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4.2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4.2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4.2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4.2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4.2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4.2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4.2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4.2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4.2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4.2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4.2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4.2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4.2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4.2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4.2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4.2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4.2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4.2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4.2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4.2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4.2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4.2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4.2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4.2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4.2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4.2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4.2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4.2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4.2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4.2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4.2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4.2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4.2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4.2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4.2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4.2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4.2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4.2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4.2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4.2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4.2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4.2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4.2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4.2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4.2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4.2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4.2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4.2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4.2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4.2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4.2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4.2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4.2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4.2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4.2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4.2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4.2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4.2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4.2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4.2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4.2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4.2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4.2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4.2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4.2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4.2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4.2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4.2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4.2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4.2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4.2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4.2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4.2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4.2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4.2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4.2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4.2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4.2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4.2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4.2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4.2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4.2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4.2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4.2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4.2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4.2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4.2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4.2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4.2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4.2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4.2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4.2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4.2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4.2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4.2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4.2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4.2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4.2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4.2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4.2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4.2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4.2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4.2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4.2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4.2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4.2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4.2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3">
    <mergeCell ref="A1:C1"/>
    <mergeCell ref="A2:C2"/>
    <mergeCell ref="A3:C3"/>
  </mergeCells>
  <pageMargins left="1.1811023622047245" right="0.23622047244094491" top="0.7480314960629921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activeCell="B30" sqref="B30"/>
    </sheetView>
  </sheetViews>
  <sheetFormatPr defaultColWidth="14.44140625" defaultRowHeight="15" customHeight="1"/>
  <cols>
    <col min="1" max="1" width="19.109375" customWidth="1"/>
    <col min="2" max="2" width="14.44140625" customWidth="1"/>
    <col min="3" max="3" width="15.33203125" customWidth="1"/>
    <col min="4" max="4" width="15" customWidth="1"/>
    <col min="5" max="5" width="17.33203125" customWidth="1"/>
    <col min="6" max="6" width="17" customWidth="1"/>
    <col min="7" max="7" width="15.109375" customWidth="1"/>
    <col min="8" max="8" width="16" customWidth="1"/>
    <col min="9" max="9" width="15.109375" customWidth="1"/>
    <col min="10" max="10" width="13.6640625" customWidth="1"/>
    <col min="11" max="11" width="17.109375" customWidth="1"/>
    <col min="12" max="26" width="8.6640625" customWidth="1"/>
  </cols>
  <sheetData>
    <row r="1" spans="1:11" ht="14.25" customHeight="1"/>
    <row r="2" spans="1:11" ht="14.25" customHeight="1">
      <c r="A2" s="135" t="s">
        <v>116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4.25" customHeight="1">
      <c r="A3" s="150" t="s">
        <v>117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4.25" customHeight="1">
      <c r="A4" s="135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4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4.25" customHeight="1">
      <c r="A6" s="151" t="s">
        <v>118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4">
      <c r="A7" s="102" t="s">
        <v>119</v>
      </c>
      <c r="B7" s="154" t="s">
        <v>120</v>
      </c>
      <c r="C7" s="137"/>
      <c r="D7" s="137"/>
      <c r="E7" s="138"/>
      <c r="F7" s="154" t="s">
        <v>121</v>
      </c>
      <c r="G7" s="138"/>
      <c r="H7" s="154" t="s">
        <v>122</v>
      </c>
      <c r="I7" s="137"/>
      <c r="J7" s="138"/>
      <c r="K7" s="103" t="s">
        <v>121</v>
      </c>
    </row>
    <row r="8" spans="1:11" ht="14.25" customHeight="1">
      <c r="A8" s="104" t="s">
        <v>123</v>
      </c>
      <c r="B8" s="136" t="s">
        <v>124</v>
      </c>
      <c r="C8" s="137"/>
      <c r="D8" s="137"/>
      <c r="E8" s="138"/>
      <c r="F8" s="136" t="s">
        <v>124</v>
      </c>
      <c r="G8" s="138"/>
      <c r="H8" s="136" t="s">
        <v>125</v>
      </c>
      <c r="I8" s="137"/>
      <c r="J8" s="138"/>
      <c r="K8" s="105" t="s">
        <v>126</v>
      </c>
    </row>
    <row r="9" spans="1:11" ht="14.25" customHeight="1">
      <c r="A9" s="104" t="s">
        <v>127</v>
      </c>
      <c r="B9" s="136" t="s">
        <v>128</v>
      </c>
      <c r="C9" s="137"/>
      <c r="D9" s="137"/>
      <c r="E9" s="138"/>
      <c r="F9" s="136" t="s">
        <v>129</v>
      </c>
      <c r="G9" s="138"/>
      <c r="H9" s="136" t="s">
        <v>130</v>
      </c>
      <c r="I9" s="137"/>
      <c r="J9" s="138"/>
      <c r="K9" s="105" t="s">
        <v>126</v>
      </c>
    </row>
    <row r="10" spans="1:11" ht="14.25" customHeight="1">
      <c r="A10" s="104" t="s">
        <v>131</v>
      </c>
      <c r="B10" s="136" t="s">
        <v>124</v>
      </c>
      <c r="C10" s="137"/>
      <c r="D10" s="137"/>
      <c r="E10" s="138"/>
      <c r="F10" s="136" t="s">
        <v>124</v>
      </c>
      <c r="G10" s="138"/>
      <c r="H10" s="136" t="s">
        <v>130</v>
      </c>
      <c r="I10" s="137"/>
      <c r="J10" s="138"/>
      <c r="K10" s="105" t="s">
        <v>126</v>
      </c>
    </row>
    <row r="11" spans="1:11" ht="14.25" customHeight="1">
      <c r="A11" s="106" t="s">
        <v>132</v>
      </c>
      <c r="B11" s="136" t="s">
        <v>133</v>
      </c>
      <c r="C11" s="137"/>
      <c r="D11" s="137"/>
      <c r="E11" s="138"/>
      <c r="F11" s="136" t="s">
        <v>129</v>
      </c>
      <c r="G11" s="138"/>
      <c r="H11" s="136" t="s">
        <v>133</v>
      </c>
      <c r="I11" s="137"/>
      <c r="J11" s="138"/>
      <c r="K11" s="105" t="s">
        <v>129</v>
      </c>
    </row>
    <row r="12" spans="1:11" ht="14.25" customHeight="1">
      <c r="A12" s="107" t="s">
        <v>134</v>
      </c>
      <c r="B12" s="139" t="s">
        <v>135</v>
      </c>
      <c r="C12" s="140"/>
      <c r="D12" s="140"/>
      <c r="E12" s="141"/>
      <c r="F12" s="139" t="s">
        <v>129</v>
      </c>
      <c r="G12" s="141"/>
      <c r="H12" s="139" t="s">
        <v>124</v>
      </c>
      <c r="I12" s="140"/>
      <c r="J12" s="141"/>
      <c r="K12" s="108" t="s">
        <v>124</v>
      </c>
    </row>
    <row r="13" spans="1:11" ht="14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4.25" customHeight="1"/>
    <row r="15" spans="1:11" ht="14.25" customHeight="1"/>
    <row r="16" spans="1:11" ht="36">
      <c r="A16" s="109" t="s">
        <v>136</v>
      </c>
      <c r="B16" s="110" t="s">
        <v>137</v>
      </c>
      <c r="C16" s="110" t="s">
        <v>138</v>
      </c>
      <c r="D16" s="110" t="s">
        <v>139</v>
      </c>
      <c r="E16" s="110" t="s">
        <v>140</v>
      </c>
      <c r="F16" s="110" t="s">
        <v>141</v>
      </c>
      <c r="G16" s="110" t="s">
        <v>142</v>
      </c>
      <c r="H16" s="110" t="s">
        <v>143</v>
      </c>
      <c r="I16" s="110" t="s">
        <v>144</v>
      </c>
      <c r="J16" s="110" t="s">
        <v>145</v>
      </c>
      <c r="K16" s="111" t="s">
        <v>146</v>
      </c>
    </row>
    <row r="17" spans="1:11" ht="14.25" customHeight="1">
      <c r="A17" s="112"/>
      <c r="B17" s="113"/>
      <c r="C17" s="114" t="s">
        <v>134</v>
      </c>
      <c r="D17" s="113"/>
      <c r="E17" s="113"/>
      <c r="F17" s="113"/>
      <c r="G17" s="113"/>
      <c r="H17" s="113"/>
      <c r="I17" s="113"/>
      <c r="J17" s="113"/>
      <c r="K17" s="115"/>
    </row>
    <row r="18" spans="1:11" ht="14.25" customHeight="1">
      <c r="A18" s="112"/>
      <c r="B18" s="113"/>
      <c r="C18" s="114" t="s">
        <v>134</v>
      </c>
      <c r="D18" s="113"/>
      <c r="E18" s="113"/>
      <c r="F18" s="113"/>
      <c r="G18" s="113"/>
      <c r="H18" s="113"/>
      <c r="I18" s="113"/>
      <c r="J18" s="113"/>
      <c r="K18" s="115"/>
    </row>
    <row r="19" spans="1:11" ht="14.25" customHeight="1">
      <c r="A19" s="112"/>
      <c r="B19" s="113"/>
      <c r="C19" s="114" t="s">
        <v>134</v>
      </c>
      <c r="D19" s="113"/>
      <c r="E19" s="113"/>
      <c r="F19" s="113"/>
      <c r="G19" s="113"/>
      <c r="H19" s="113"/>
      <c r="I19" s="113"/>
      <c r="J19" s="113"/>
      <c r="K19" s="115"/>
    </row>
    <row r="20" spans="1:11" ht="14.25" customHeight="1">
      <c r="A20" s="116"/>
      <c r="B20" s="117"/>
      <c r="C20" s="117" t="s">
        <v>132</v>
      </c>
      <c r="D20" s="118"/>
      <c r="E20" s="118"/>
      <c r="F20" s="119"/>
      <c r="G20" s="119"/>
      <c r="H20" s="120"/>
      <c r="I20" s="119"/>
      <c r="J20" s="119"/>
      <c r="K20" s="121"/>
    </row>
    <row r="21" spans="1:11" ht="14.25" customHeight="1">
      <c r="A21" s="116"/>
      <c r="B21" s="117"/>
      <c r="C21" s="117" t="s">
        <v>132</v>
      </c>
      <c r="D21" s="118"/>
      <c r="E21" s="118"/>
      <c r="F21" s="119"/>
      <c r="G21" s="119"/>
      <c r="H21" s="120"/>
      <c r="I21" s="119"/>
      <c r="J21" s="119"/>
      <c r="K21" s="121"/>
    </row>
    <row r="22" spans="1:11" ht="14.25" customHeight="1">
      <c r="A22" s="116"/>
      <c r="B22" s="117"/>
      <c r="C22" s="117" t="s">
        <v>132</v>
      </c>
      <c r="D22" s="118"/>
      <c r="E22" s="118"/>
      <c r="F22" s="119"/>
      <c r="G22" s="119"/>
      <c r="H22" s="120"/>
      <c r="I22" s="119"/>
      <c r="J22" s="119"/>
      <c r="K22" s="121"/>
    </row>
    <row r="23" spans="1:11" ht="14.25" customHeight="1">
      <c r="A23" s="116"/>
      <c r="B23" s="117"/>
      <c r="C23" s="117" t="s">
        <v>123</v>
      </c>
      <c r="D23" s="117"/>
      <c r="E23" s="117"/>
      <c r="F23" s="119"/>
      <c r="G23" s="119"/>
      <c r="H23" s="120"/>
      <c r="I23" s="120"/>
      <c r="J23" s="119"/>
      <c r="K23" s="121"/>
    </row>
    <row r="24" spans="1:11" ht="14.25" customHeight="1">
      <c r="A24" s="116"/>
      <c r="B24" s="117"/>
      <c r="C24" s="117" t="s">
        <v>123</v>
      </c>
      <c r="D24" s="117"/>
      <c r="E24" s="117"/>
      <c r="F24" s="119"/>
      <c r="G24" s="120"/>
      <c r="H24" s="120"/>
      <c r="I24" s="120"/>
      <c r="J24" s="119"/>
      <c r="K24" s="121"/>
    </row>
    <row r="25" spans="1:11" ht="14.25" customHeight="1">
      <c r="A25" s="116"/>
      <c r="B25" s="117"/>
      <c r="C25" s="117" t="s">
        <v>123</v>
      </c>
      <c r="D25" s="117"/>
      <c r="E25" s="117"/>
      <c r="F25" s="119"/>
      <c r="G25" s="119"/>
      <c r="H25" s="120"/>
      <c r="I25" s="120"/>
      <c r="J25" s="119"/>
      <c r="K25" s="121"/>
    </row>
    <row r="26" spans="1:11" ht="14.25" customHeight="1">
      <c r="A26" s="116"/>
      <c r="B26" s="117"/>
      <c r="C26" s="117" t="s">
        <v>147</v>
      </c>
      <c r="D26" s="118"/>
      <c r="E26" s="117"/>
      <c r="F26" s="119"/>
      <c r="G26" s="119"/>
      <c r="H26" s="120"/>
      <c r="I26" s="119"/>
      <c r="J26" s="122"/>
      <c r="K26" s="123"/>
    </row>
    <row r="27" spans="1:11" ht="14.25" customHeight="1">
      <c r="A27" s="116"/>
      <c r="B27" s="117"/>
      <c r="C27" s="117" t="s">
        <v>147</v>
      </c>
      <c r="D27" s="118"/>
      <c r="E27" s="117"/>
      <c r="F27" s="119"/>
      <c r="G27" s="119"/>
      <c r="H27" s="120"/>
      <c r="I27" s="119"/>
      <c r="J27" s="122"/>
      <c r="K27" s="123"/>
    </row>
    <row r="28" spans="1:11" ht="14.25" customHeight="1">
      <c r="A28" s="116"/>
      <c r="B28" s="117"/>
      <c r="C28" s="117" t="s">
        <v>147</v>
      </c>
      <c r="D28" s="118"/>
      <c r="E28" s="117"/>
      <c r="F28" s="119"/>
      <c r="G28" s="119"/>
      <c r="H28" s="120"/>
      <c r="I28" s="119"/>
      <c r="J28" s="122"/>
      <c r="K28" s="123"/>
    </row>
    <row r="29" spans="1:11" ht="14.25" customHeight="1">
      <c r="A29" s="116"/>
      <c r="B29" s="117"/>
      <c r="C29" s="117" t="s">
        <v>148</v>
      </c>
      <c r="D29" s="118"/>
      <c r="E29" s="117"/>
      <c r="F29" s="119"/>
      <c r="G29" s="119"/>
      <c r="H29" s="120"/>
      <c r="I29" s="120"/>
      <c r="J29" s="119"/>
      <c r="K29" s="121"/>
    </row>
    <row r="30" spans="1:11" ht="14.25" customHeight="1">
      <c r="A30" s="116"/>
      <c r="B30" s="117"/>
      <c r="C30" s="117" t="s">
        <v>148</v>
      </c>
      <c r="D30" s="118"/>
      <c r="E30" s="117"/>
      <c r="F30" s="119"/>
      <c r="G30" s="119"/>
      <c r="H30" s="120"/>
      <c r="I30" s="120"/>
      <c r="J30" s="119"/>
      <c r="K30" s="121"/>
    </row>
    <row r="31" spans="1:11" ht="14.25" customHeight="1">
      <c r="A31" s="116"/>
      <c r="B31" s="117"/>
      <c r="C31" s="117" t="s">
        <v>148</v>
      </c>
      <c r="D31" s="118"/>
      <c r="E31" s="117"/>
      <c r="F31" s="119"/>
      <c r="G31" s="119"/>
      <c r="H31" s="120"/>
      <c r="I31" s="120"/>
      <c r="J31" s="119"/>
      <c r="K31" s="121"/>
    </row>
    <row r="32" spans="1:11" ht="24">
      <c r="A32" s="142" t="s">
        <v>149</v>
      </c>
      <c r="B32" s="143"/>
      <c r="C32" s="143"/>
      <c r="D32" s="143"/>
      <c r="E32" s="143"/>
      <c r="F32" s="143"/>
      <c r="G32" s="143"/>
      <c r="H32" s="143"/>
      <c r="I32" s="144"/>
      <c r="J32" s="124" t="s">
        <v>150</v>
      </c>
      <c r="K32" s="125" t="s">
        <v>151</v>
      </c>
    </row>
    <row r="33" spans="1:11" ht="14.4">
      <c r="A33" s="145"/>
      <c r="B33" s="146"/>
      <c r="C33" s="146"/>
      <c r="D33" s="146"/>
      <c r="E33" s="146"/>
      <c r="F33" s="146"/>
      <c r="G33" s="146"/>
      <c r="H33" s="146"/>
      <c r="I33" s="147"/>
      <c r="J33" s="148" t="s">
        <v>152</v>
      </c>
      <c r="K33" s="149"/>
    </row>
    <row r="34" spans="1:11" ht="14.25" customHeight="1"/>
    <row r="35" spans="1:11" ht="14.25" customHeight="1"/>
    <row r="36" spans="1:11" ht="14.25" customHeight="1"/>
    <row r="37" spans="1:11" ht="14.25" customHeight="1"/>
    <row r="38" spans="1:11" ht="14.25" customHeight="1"/>
    <row r="39" spans="1:11" ht="14.25" customHeight="1"/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4">
    <mergeCell ref="A2:K2"/>
    <mergeCell ref="A3:K3"/>
    <mergeCell ref="A4:K4"/>
    <mergeCell ref="A6:K6"/>
    <mergeCell ref="B7:E7"/>
    <mergeCell ref="F7:G7"/>
    <mergeCell ref="H7:J7"/>
    <mergeCell ref="F10:G10"/>
    <mergeCell ref="H10:J10"/>
    <mergeCell ref="B11:E11"/>
    <mergeCell ref="F11:G11"/>
    <mergeCell ref="H11:J11"/>
    <mergeCell ref="B10:E10"/>
    <mergeCell ref="B12:E12"/>
    <mergeCell ref="F12:G12"/>
    <mergeCell ref="H12:J12"/>
    <mergeCell ref="A32:I33"/>
    <mergeCell ref="J33:K33"/>
    <mergeCell ref="B8:E8"/>
    <mergeCell ref="F8:G8"/>
    <mergeCell ref="H8:J8"/>
    <mergeCell ref="B9:E9"/>
    <mergeCell ref="F9:G9"/>
    <mergeCell ref="H9:J9"/>
  </mergeCells>
  <pageMargins left="0.511811024" right="0.511811024" top="0.78740157499999996" bottom="0.78740157499999996" header="0" footer="0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de Aplicação</vt:lpstr>
      <vt:lpstr>Plano de Custeio </vt:lpstr>
      <vt:lpstr>Memória de cálculo investimento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Miramar de Souza Almeida</dc:creator>
  <cp:lastModifiedBy>Usuário</cp:lastModifiedBy>
  <cp:lastPrinted>2024-04-30T19:23:22Z</cp:lastPrinted>
  <dcterms:created xsi:type="dcterms:W3CDTF">2015-08-25T14:37:43Z</dcterms:created>
  <dcterms:modified xsi:type="dcterms:W3CDTF">2024-05-08T20:28:01Z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</Properties>
</file>