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10" windowHeight="11655" tabRatio="630" activeTab="0"/>
  </bookViews>
  <sheets>
    <sheet name="Plano de Aplicação" sheetId="1" r:id="rId1"/>
    <sheet name="Plano de Custeio " sheetId="2" r:id="rId2"/>
    <sheet name="Memória de cálculo Invest " sheetId="3" r:id="rId3"/>
  </sheets>
  <definedNames>
    <definedName name="_xlnm.Print_Area" localSheetId="1">'Plano de Custeio '!$A$1:$C$51</definedName>
  </definedNames>
  <calcPr fullCalcOnLoad="1"/>
</workbook>
</file>

<file path=xl/comments1.xml><?xml version="1.0" encoding="utf-8"?>
<comments xmlns="http://schemas.openxmlformats.org/spreadsheetml/2006/main">
  <authors>
    <author>Carolina Miramar de Souza Almeida</author>
  </authors>
  <commentList>
    <comment ref="B70" authorId="0">
      <text>
        <r>
          <rPr>
            <b/>
            <sz val="7"/>
            <rFont val="Tahoma"/>
            <family val="2"/>
          </rPr>
          <t>Caso o resultado dos empreendimentos no anexo III seja negativo, insira o número com sinal de subtração.</t>
        </r>
      </text>
    </comment>
    <comment ref="C71" authorId="0">
      <text>
        <r>
          <rPr>
            <b/>
            <sz val="9"/>
            <rFont val="Tahoma"/>
            <family val="2"/>
          </rPr>
          <t xml:space="preserve">Recurso de custeio transferido para investimento.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<sst xmlns="http://schemas.openxmlformats.org/spreadsheetml/2006/main" count="185" uniqueCount="151">
  <si>
    <t>%</t>
  </si>
  <si>
    <t>SUB-TOTAL</t>
  </si>
  <si>
    <t>APURAÇÃO FINAL DA DISPONIBILIDADE PARA INVESTIMENTO</t>
  </si>
  <si>
    <t>2.1 Ajuste da Arrecadação</t>
  </si>
  <si>
    <t xml:space="preserve">2.2 Ajuste do Custeio </t>
  </si>
  <si>
    <t>5 APURAÇÃO PARCIAL DA DISPONIBILIDADE PARA INVESTIMENTO</t>
  </si>
  <si>
    <t xml:space="preserve">3.1.1 Custos Operacionais da Cobrança (Alinea "a", Inciso VI, Artigo 22) </t>
  </si>
  <si>
    <t>3.1.2 Atividades de Secretaria Executiva (Alinea "b", Inciso VI, Artigo 22)</t>
  </si>
  <si>
    <t>3.1.3 Outras Despesas de Custeio (Alinea "c", Inciso VI, Artigo 22)</t>
  </si>
  <si>
    <t xml:space="preserve">3.1.4 Pessoal </t>
  </si>
  <si>
    <t>4.1 Rendimentos</t>
  </si>
  <si>
    <t>4.2 Taxa de Administração do Agente Financeiro (Inc. V, Artigo 22)</t>
  </si>
  <si>
    <t>TOTAL</t>
  </si>
  <si>
    <t>4.3 Taxa de Liberação do Agente Financeiro (Inc. V, Artigo 22)</t>
  </si>
  <si>
    <t>4.4 Taxa de Liberação dos Agentes Técnicos (Inc. V, Artigo 22)</t>
  </si>
  <si>
    <t>4.5 Taxa de Comissão de Estudos dos Agentes Técnicos (Inc. V, Artigo 22)</t>
  </si>
  <si>
    <t>6 DESPESAS DE INVESTIMENTO</t>
  </si>
  <si>
    <t>6.2 Empréstimos contratados (Inc. I, Artigo 22)</t>
  </si>
  <si>
    <t>6.3 Bases técnicas e instrum.da Política Est. de Rec. Hídricos (Inc. II, Artigo 22)</t>
  </si>
  <si>
    <t>6.4 Transferências entre Bacias (Inc. III, Artigo 22)</t>
  </si>
  <si>
    <t>6.5 Pagamentos (inc. IV, art. 22)</t>
  </si>
  <si>
    <t>6.7 Ajuste do exercício (ano anterior)</t>
  </si>
  <si>
    <t>ANEXO I - PLANO DE APLICAÇÃO DE RECURSOS DA COBRANÇA PARA (ANO)</t>
  </si>
  <si>
    <t>Decreto estadual nº 50.667, de 30 de março de 2006</t>
  </si>
  <si>
    <t xml:space="preserve">DELIBERAÇÃO CBH Nº      , DE            </t>
  </si>
  <si>
    <t>4 AJUSTES DO EXERCÍCIO ANTERIOR E PREVISÕES PARA O EXERCÍCIO ATUAL</t>
  </si>
  <si>
    <t>3.1 Alocação da previsão de arrecadação (máximo de 10%)</t>
  </si>
  <si>
    <t>3 DESPESAS DE CUSTEIO (conforme Anexo II)</t>
  </si>
  <si>
    <t>5.2 Total dos Ajustes e Previsões (transporte item 4)</t>
  </si>
  <si>
    <t xml:space="preserve">6.1 Alocação da previsão de arrecadação para Investimento </t>
  </si>
  <si>
    <r>
      <t xml:space="preserve">6.9 Apuração parcial da disponibilidade para investimento </t>
    </r>
    <r>
      <rPr>
        <sz val="9"/>
        <rFont val="Arial"/>
        <family val="2"/>
      </rPr>
      <t>(transporte item 5)</t>
    </r>
  </si>
  <si>
    <t xml:space="preserve">DELIBERAÇÃO CBH Nº          / </t>
  </si>
  <si>
    <t>ANEXO III - MEMÓRIA DE CÁLCULO DE INVESTIMENTO</t>
  </si>
  <si>
    <t>FÓRMULAS UTILIZADAS PARA CÁLCULO DOS RESÍDUOS E COMPROMETIDOS</t>
  </si>
  <si>
    <t>SITUAÇÃO</t>
  </si>
  <si>
    <t>Para empreendimentos com código SINFEHIDRO anteriores ao do Plano de Aplicação do (ano anterior)</t>
  </si>
  <si>
    <t>Para empreendimentos com código SINFEHIDRO
do Plano de Aplicação do (ano anterior)</t>
  </si>
  <si>
    <t xml:space="preserve">Lançar valor final na coluna </t>
  </si>
  <si>
    <t>Em análise</t>
  </si>
  <si>
    <t>-</t>
  </si>
  <si>
    <t>Valor da coluna (A)</t>
  </si>
  <si>
    <t>(F)</t>
  </si>
  <si>
    <t>Não Iniciado</t>
  </si>
  <si>
    <t>Valor da coluna (A)-(B)</t>
  </si>
  <si>
    <t>Valor da coluna (B)</t>
  </si>
  <si>
    <t>Em Execução</t>
  </si>
  <si>
    <t>Concluído</t>
  </si>
  <si>
    <t>Valor da coluna (B)+(C)-(D)</t>
  </si>
  <si>
    <t>(E)</t>
  </si>
  <si>
    <t>Cancelado</t>
  </si>
  <si>
    <t>Nº SINFEHIDRO</t>
  </si>
  <si>
    <t>Nº Contrato</t>
  </si>
  <si>
    <t>Situação</t>
  </si>
  <si>
    <t>Data de assinatura</t>
  </si>
  <si>
    <t>Data de conclusão</t>
  </si>
  <si>
    <t>Valor pleiteado
(A)</t>
  </si>
  <si>
    <t>Valor aprovado
(B)</t>
  </si>
  <si>
    <t>Valor aditado
(C)</t>
  </si>
  <si>
    <t>Valor pago
(D)</t>
  </si>
  <si>
    <t>DISPONÍVEL
P/ UTILIZAÇÃO
(E)</t>
  </si>
  <si>
    <r>
      <rPr>
        <b/>
        <sz val="8"/>
        <rFont val="Arial"/>
        <family val="2"/>
      </rPr>
      <t>COMPROMETIDO</t>
    </r>
    <r>
      <rPr>
        <b/>
        <sz val="8.5"/>
        <rFont val="Arial"/>
        <family val="2"/>
      </rPr>
      <t xml:space="preserve">
</t>
    </r>
    <r>
      <rPr>
        <b/>
        <sz val="9"/>
        <rFont val="Arial"/>
        <family val="2"/>
      </rPr>
      <t>(F)</t>
    </r>
  </si>
  <si>
    <t>Em execução</t>
  </si>
  <si>
    <t>Não iniciado</t>
  </si>
  <si>
    <t xml:space="preserve">DELIBERAÇÃO CBH Nº      , DE     </t>
  </si>
  <si>
    <t>ANEXO II - DESPESAS DE CUSTEIO PARA (ANO)</t>
  </si>
  <si>
    <t>NATUREZA DAS DESPESAS</t>
  </si>
  <si>
    <t>VALOR (R$)</t>
  </si>
  <si>
    <t>Custos Operacionais da Cobrança</t>
  </si>
  <si>
    <t>1. Tarifas/Taxas Bancárias</t>
  </si>
  <si>
    <t>Atividades de Secretaria Executiva</t>
  </si>
  <si>
    <t>Material de Consumo</t>
  </si>
  <si>
    <t xml:space="preserve">1. Gêneros alimentícios </t>
  </si>
  <si>
    <t xml:space="preserve">2. Combustíveis e Lubrificantes </t>
  </si>
  <si>
    <t xml:space="preserve">3. Material, peças e acessórios </t>
  </si>
  <si>
    <t>4. Material para informática</t>
  </si>
  <si>
    <t xml:space="preserve">5. Material de escritório </t>
  </si>
  <si>
    <t>6. Outros materiais de consumo</t>
  </si>
  <si>
    <t xml:space="preserve">Serviços de Terceiros </t>
  </si>
  <si>
    <t xml:space="preserve">1. Assessoria e consultoria </t>
  </si>
  <si>
    <t>2.Serviços de limpeza e vigilância (pessoa jurídica)</t>
  </si>
  <si>
    <t>3. Outros serviços de terceiros (pessoa jurídica)</t>
  </si>
  <si>
    <t>4. Outros serviços de terceiros (pessoa física)</t>
  </si>
  <si>
    <t>5. Obrigações Tributárias e Contributivas</t>
  </si>
  <si>
    <t>Outras Despesas de Custeio</t>
  </si>
  <si>
    <t>1. Serviços de Utilidade Pública</t>
  </si>
  <si>
    <t xml:space="preserve">2. Passagens e Despesas com Locomoção </t>
  </si>
  <si>
    <t>3. Alimentação e Hospedagem</t>
  </si>
  <si>
    <t xml:space="preserve"> Pessoal </t>
  </si>
  <si>
    <t>1. Sálarios Líquidos</t>
  </si>
  <si>
    <t>2. Férias + 1/3 (líquido)</t>
  </si>
  <si>
    <t>3. 13º salário (líquido)</t>
  </si>
  <si>
    <t>4. Provisão rescisão contratual</t>
  </si>
  <si>
    <t>5. Vale transporte</t>
  </si>
  <si>
    <t>6. Imposto de renda</t>
  </si>
  <si>
    <t>7. INSS</t>
  </si>
  <si>
    <t>8. PIS</t>
  </si>
  <si>
    <t>9. FGTS</t>
  </si>
  <si>
    <t>10. Assistência médica</t>
  </si>
  <si>
    <t>11. Auxílio alimentação</t>
  </si>
  <si>
    <t>12. Seguro de vida</t>
  </si>
  <si>
    <t>13.Auxílio creche</t>
  </si>
  <si>
    <t>14. Contribuição sindical</t>
  </si>
  <si>
    <t>15. Treinamento/Cursos/Congressos</t>
  </si>
  <si>
    <t>16. Saúde ocupacional (segurança e medicina do trabalho)</t>
  </si>
  <si>
    <t>TOTAL:</t>
  </si>
  <si>
    <t>3.1.5 Transferência para DAEE - ressarcimento de tarifas de cobrança</t>
  </si>
  <si>
    <t>2. Transferência para DAEE - ressarcimento de tarifas de cobrança</t>
  </si>
  <si>
    <t>3. Correio</t>
  </si>
  <si>
    <t>2 AJUSTE DA RECEITA (ANO ANTERIOR)</t>
  </si>
  <si>
    <t xml:space="preserve">6.5.1  Manutenção de sistemas de controle da cobrança </t>
  </si>
  <si>
    <t>6.6.1 Rendimentos repassados pelo Tomador</t>
  </si>
  <si>
    <t>6.6.2 Devolução de parcelas - contratos não reembolsáveis</t>
  </si>
  <si>
    <t>5.1 Ajuste da receita (transporte item 2)</t>
  </si>
  <si>
    <t>6.6.3 Pagamento de parcelas - contratos com retorno</t>
  </si>
  <si>
    <t>6.6 Lançamentos a Crédito constantes no extrato bancário (ano anterior)</t>
  </si>
  <si>
    <t xml:space="preserve">6.8 Transferência de Recursos de Custeio </t>
  </si>
  <si>
    <t>2.1.3 Restituição de valores cobrados pelo uso da água ao usuário</t>
  </si>
  <si>
    <t>Valor da coluna (A) ou (B)</t>
  </si>
  <si>
    <t>5.3 Recebimento da Transferência entre Bacias efetuada por outro(s) CBH(s)</t>
  </si>
  <si>
    <t xml:space="preserve">6.7.2 Resultado da movimentação dos empreendimentos (transporte do resultado apurado no Anexo III - Memória de cálculo  de investimento - pela diferença entre disponibilidades e valores  comprometidos) </t>
  </si>
  <si>
    <t>Resultado a transferir para o item 6.7.2 do Anexo I (manter sinal negativo para transporte caso o resultado seja negativo)</t>
  </si>
  <si>
    <t>Soma coluna E (1)</t>
  </si>
  <si>
    <t>Resultado [  (1) - (2) ]</t>
  </si>
  <si>
    <t>Soma coluna F (2)</t>
  </si>
  <si>
    <t>1.1 Previsão de Arrecadação no Exercício de 2023 - Programa 2625 - Ação 18.544.2625.2514 - LOA 2023 / Lei nº 17.614 / 2022</t>
  </si>
  <si>
    <t>2.1.1 Previsão de arrecadação de 2022</t>
  </si>
  <si>
    <t>2.1.2 Arrecadação de 2022</t>
  </si>
  <si>
    <t>2.2.1 Previsão de alocação para Custeio de 2022</t>
  </si>
  <si>
    <t>4.1.1 Previsão de rendimentos de 2022</t>
  </si>
  <si>
    <t>4.1.2 Rendimentos de 2022</t>
  </si>
  <si>
    <t>4.1.4 Previsão para o exercício de 2023</t>
  </si>
  <si>
    <t>4.2.1 Previsão da Taxa de Administração de 2022</t>
  </si>
  <si>
    <t>4.2.2 Desembolso efetuado de 2022</t>
  </si>
  <si>
    <t>4.2.4 Provisão para taxa de Administração do Agente Financeiro de 2023</t>
  </si>
  <si>
    <t>4.3.1 Previsão da Taxa de Liberação do Agente Financeiro de 2022</t>
  </si>
  <si>
    <t>4.3.2 Desembolso efetuado de 2022</t>
  </si>
  <si>
    <t>4.4.1 Previsão da Taxa de Liberação dos Agentes Técnicos de 2022</t>
  </si>
  <si>
    <t>4.4.3 Ajuste da Taxa de Liberação dos Agentes Técnicos de 2022</t>
  </si>
  <si>
    <t>4.4.2 Desembolso efetuado de 2022</t>
  </si>
  <si>
    <t>4.3.3 Ajuste da Taxa de Liberação do Agente Financeiro de 2022</t>
  </si>
  <si>
    <t>4.3.4 Provisão para Taxa de Liberação do Agente Financeiro de 2023</t>
  </si>
  <si>
    <t>4.4.4 Provisão para Taxa de Liberação dos Agentes Técnicos de 2023</t>
  </si>
  <si>
    <t>4.5.1 Previsão da Taxa Comissão de Estudos dos Agentes Técnicos  de 2022</t>
  </si>
  <si>
    <t>4.5.2 Desembolso efetuado de 2022</t>
  </si>
  <si>
    <t>4.5.3 Ajuste da Taxa Comissão de Estudos dos Agentes Técnicos de 2022</t>
  </si>
  <si>
    <t>4.5.4 Provisão para Taxa Comissão de Estudos dos Agentes Técnicos de 2023</t>
  </si>
  <si>
    <t>4.2.3 Ajuste da Taxa de Administração do Agente Financeiro de 2022</t>
  </si>
  <si>
    <t>6.7.1 Valor disponibilizado no plano de aplicação da cobrança de 2022 para investimento</t>
  </si>
  <si>
    <t>4.1.3 Ajuste do exercício de 2022 (previsto x rendimentos)</t>
  </si>
  <si>
    <t>2.2.2 Repasse efetivo para Custeio (2022) (Somatória de "Resgate para transferência ao DAEE" + "Repasse sobre valores arrecadados")</t>
  </si>
  <si>
    <t>1 RECEITA+A5:D28A15A5:D29A5:D34A15A5:D29AA5:D65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</si>
</sst>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&quot;R$&quot;\ #,##0.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7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medium"/>
      <right/>
      <top>
        <color indexed="63"/>
      </top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173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/>
    </xf>
    <xf numFmtId="0" fontId="56" fillId="0" borderId="11" xfId="0" applyFont="1" applyBorder="1" applyAlignment="1">
      <alignment/>
    </xf>
    <xf numFmtId="0" fontId="55" fillId="0" borderId="11" xfId="0" applyFont="1" applyBorder="1" applyAlignment="1">
      <alignment/>
    </xf>
    <xf numFmtId="10" fontId="57" fillId="0" borderId="12" xfId="0" applyNumberFormat="1" applyFont="1" applyFill="1" applyBorder="1" applyAlignment="1" applyProtection="1">
      <alignment vertical="center"/>
      <protection locked="0"/>
    </xf>
    <xf numFmtId="9" fontId="57" fillId="0" borderId="12" xfId="0" applyNumberFormat="1" applyFont="1" applyFill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vertical="center"/>
      <protection locked="0"/>
    </xf>
    <xf numFmtId="4" fontId="5" fillId="0" borderId="13" xfId="0" applyNumberFormat="1" applyFont="1" applyBorder="1" applyAlignment="1" applyProtection="1">
      <alignment horizontal="right" vertical="center"/>
      <protection locked="0"/>
    </xf>
    <xf numFmtId="4" fontId="5" fillId="0" borderId="14" xfId="0" applyNumberFormat="1" applyFont="1" applyBorder="1" applyAlignment="1" applyProtection="1">
      <alignment horizontal="right" vertical="center"/>
      <protection locked="0"/>
    </xf>
    <xf numFmtId="4" fontId="5" fillId="0" borderId="15" xfId="0" applyNumberFormat="1" applyFont="1" applyBorder="1" applyAlignment="1" applyProtection="1">
      <alignment horizontal="right" vertical="center"/>
      <protection locked="0"/>
    </xf>
    <xf numFmtId="0" fontId="3" fillId="0" borderId="0" xfId="50" applyFont="1" applyFill="1" applyAlignment="1">
      <alignment horizontal="center" wrapText="1"/>
      <protection/>
    </xf>
    <xf numFmtId="0" fontId="3" fillId="0" borderId="0" xfId="50" applyFont="1" applyFill="1" applyBorder="1" applyAlignment="1">
      <alignment horizont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14" fontId="8" fillId="33" borderId="16" xfId="0" applyNumberFormat="1" applyFont="1" applyFill="1" applyBorder="1" applyAlignment="1">
      <alignment horizontal="center" vertical="center" wrapText="1"/>
    </xf>
    <xf numFmtId="4" fontId="8" fillId="33" borderId="16" xfId="0" applyNumberFormat="1" applyFont="1" applyFill="1" applyBorder="1" applyAlignment="1">
      <alignment horizontal="right" vertical="center" wrapText="1"/>
    </xf>
    <xf numFmtId="2" fontId="8" fillId="33" borderId="16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56" fillId="34" borderId="17" xfId="0" applyFont="1" applyFill="1" applyBorder="1" applyAlignment="1">
      <alignment horizontal="center" vertical="center" wrapText="1"/>
    </xf>
    <xf numFmtId="0" fontId="56" fillId="35" borderId="18" xfId="0" applyFont="1" applyFill="1" applyBorder="1" applyAlignment="1">
      <alignment horizontal="center" vertical="justify" wrapText="1"/>
    </xf>
    <xf numFmtId="0" fontId="55" fillId="0" borderId="19" xfId="0" applyFont="1" applyBorder="1" applyAlignment="1">
      <alignment horizontal="justify" vertical="justify" wrapText="1"/>
    </xf>
    <xf numFmtId="0" fontId="56" fillId="0" borderId="19" xfId="0" applyFont="1" applyBorder="1" applyAlignment="1">
      <alignment horizontal="justify" vertical="justify" wrapText="1"/>
    </xf>
    <xf numFmtId="0" fontId="56" fillId="35" borderId="19" xfId="0" applyFont="1" applyFill="1" applyBorder="1" applyAlignment="1">
      <alignment horizontal="center" vertical="justify" wrapText="1"/>
    </xf>
    <xf numFmtId="0" fontId="0" fillId="0" borderId="0" xfId="0" applyBorder="1" applyAlignment="1">
      <alignment wrapText="1"/>
    </xf>
    <xf numFmtId="0" fontId="56" fillId="34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55" fillId="0" borderId="0" xfId="0" applyFont="1" applyAlignment="1">
      <alignment horizontal="justify" vertical="center"/>
    </xf>
    <xf numFmtId="4" fontId="4" fillId="0" borderId="20" xfId="0" applyNumberFormat="1" applyFont="1" applyBorder="1" applyAlignment="1" applyProtection="1">
      <alignment horizontal="justify" vertical="center"/>
      <protection locked="0"/>
    </xf>
    <xf numFmtId="4" fontId="4" fillId="0" borderId="13" xfId="0" applyNumberFormat="1" applyFont="1" applyBorder="1" applyAlignment="1" applyProtection="1">
      <alignment horizontal="justify" vertical="center"/>
      <protection locked="0"/>
    </xf>
    <xf numFmtId="171" fontId="5" fillId="0" borderId="13" xfId="65" applyFont="1" applyBorder="1" applyAlignment="1" applyProtection="1">
      <alignment horizontal="justify" vertical="center"/>
      <protection locked="0"/>
    </xf>
    <xf numFmtId="0" fontId="55" fillId="0" borderId="0" xfId="0" applyFont="1" applyAlignment="1">
      <alignment vertical="center"/>
    </xf>
    <xf numFmtId="171" fontId="4" fillId="0" borderId="14" xfId="0" applyNumberFormat="1" applyFont="1" applyBorder="1" applyAlignment="1" applyProtection="1">
      <alignment vertical="center"/>
      <protection locked="0"/>
    </xf>
    <xf numFmtId="4" fontId="5" fillId="0" borderId="15" xfId="0" applyNumberFormat="1" applyFont="1" applyFill="1" applyBorder="1" applyAlignment="1" applyProtection="1">
      <alignment vertical="center"/>
      <protection locked="0"/>
    </xf>
    <xf numFmtId="4" fontId="5" fillId="0" borderId="14" xfId="0" applyNumberFormat="1" applyFont="1" applyFill="1" applyBorder="1" applyAlignment="1" applyProtection="1">
      <alignment vertical="center"/>
      <protection locked="0"/>
    </xf>
    <xf numFmtId="171" fontId="5" fillId="0" borderId="15" xfId="65" applyFont="1" applyFill="1" applyBorder="1" applyAlignment="1" applyProtection="1">
      <alignment horizontal="right" vertical="center"/>
      <protection locked="0"/>
    </xf>
    <xf numFmtId="171" fontId="5" fillId="0" borderId="14" xfId="65" applyFont="1" applyFill="1" applyBorder="1" applyAlignment="1" applyProtection="1">
      <alignment horizontal="right" vertical="center"/>
      <protection locked="0"/>
    </xf>
    <xf numFmtId="4" fontId="5" fillId="0" borderId="21" xfId="0" applyNumberFormat="1" applyFont="1" applyBorder="1" applyAlignment="1" applyProtection="1">
      <alignment horizontal="right" vertical="center"/>
      <protection locked="0"/>
    </xf>
    <xf numFmtId="0" fontId="4" fillId="35" borderId="22" xfId="0" applyFont="1" applyFill="1" applyBorder="1" applyAlignment="1" applyProtection="1">
      <alignment vertical="center"/>
      <protection locked="0"/>
    </xf>
    <xf numFmtId="0" fontId="4" fillId="35" borderId="22" xfId="50" applyFont="1" applyFill="1" applyBorder="1" applyAlignment="1" applyProtection="1">
      <alignment horizontal="center" vertical="center"/>
      <protection locked="0"/>
    </xf>
    <xf numFmtId="0" fontId="4" fillId="35" borderId="12" xfId="50" applyFont="1" applyFill="1" applyBorder="1" applyAlignment="1" applyProtection="1">
      <alignment horizontal="center" vertical="center"/>
      <protection locked="0"/>
    </xf>
    <xf numFmtId="0" fontId="3" fillId="35" borderId="12" xfId="5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4" fontId="4" fillId="36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vertical="center"/>
      <protection locked="0"/>
    </xf>
    <xf numFmtId="4" fontId="5" fillId="0" borderId="23" xfId="0" applyNumberFormat="1" applyFont="1" applyBorder="1" applyAlignment="1" applyProtection="1">
      <alignment vertical="center"/>
      <protection locked="0"/>
    </xf>
    <xf numFmtId="0" fontId="58" fillId="0" borderId="0" xfId="0" applyFont="1" applyBorder="1" applyAlignment="1" applyProtection="1">
      <alignment vertical="center"/>
      <protection locked="0"/>
    </xf>
    <xf numFmtId="0" fontId="58" fillId="0" borderId="24" xfId="0" applyFont="1" applyBorder="1" applyAlignment="1" applyProtection="1">
      <alignment vertical="center"/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4" fontId="4" fillId="36" borderId="13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4" fontId="4" fillId="36" borderId="20" xfId="0" applyNumberFormat="1" applyFont="1" applyFill="1" applyBorder="1" applyAlignment="1" applyProtection="1">
      <alignment horizontal="center" vertical="center"/>
      <protection locked="0"/>
    </xf>
    <xf numFmtId="4" fontId="4" fillId="36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4" fontId="5" fillId="0" borderId="10" xfId="0" applyNumberFormat="1" applyFont="1" applyBorder="1" applyAlignment="1" applyProtection="1">
      <alignment vertical="center"/>
      <protection locked="0"/>
    </xf>
    <xf numFmtId="0" fontId="58" fillId="0" borderId="25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4" fontId="4" fillId="36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4" fontId="4" fillId="36" borderId="28" xfId="0" applyNumberFormat="1" applyFont="1" applyFill="1" applyBorder="1" applyAlignment="1" applyProtection="1">
      <alignment horizontal="center" vertical="center"/>
      <protection locked="0"/>
    </xf>
    <xf numFmtId="0" fontId="58" fillId="0" borderId="29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4" fontId="4" fillId="36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4" fontId="4" fillId="36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4" fontId="4" fillId="36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justify" vertical="center"/>
      <protection locked="0"/>
    </xf>
    <xf numFmtId="4" fontId="4" fillId="36" borderId="13" xfId="0" applyNumberFormat="1" applyFont="1" applyFill="1" applyBorder="1" applyAlignment="1" applyProtection="1">
      <alignment horizontal="justify" vertical="center"/>
      <protection locked="0"/>
    </xf>
    <xf numFmtId="0" fontId="4" fillId="0" borderId="13" xfId="0" applyFont="1" applyBorder="1" applyAlignment="1" applyProtection="1">
      <alignment horizontal="justify" vertical="center"/>
      <protection locked="0"/>
    </xf>
    <xf numFmtId="0" fontId="58" fillId="0" borderId="29" xfId="0" applyFont="1" applyBorder="1" applyAlignment="1" applyProtection="1">
      <alignment horizontal="justify" vertical="center"/>
      <protection locked="0"/>
    </xf>
    <xf numFmtId="0" fontId="58" fillId="0" borderId="0" xfId="0" applyFont="1" applyAlignment="1" applyProtection="1">
      <alignment horizontal="justify" vertical="center"/>
      <protection locked="0"/>
    </xf>
    <xf numFmtId="0" fontId="5" fillId="0" borderId="13" xfId="0" applyFont="1" applyBorder="1" applyAlignment="1" applyProtection="1">
      <alignment horizontal="justify" vertical="center"/>
      <protection locked="0"/>
    </xf>
    <xf numFmtId="4" fontId="4" fillId="36" borderId="26" xfId="0" applyNumberFormat="1" applyFont="1" applyFill="1" applyBorder="1" applyAlignment="1" applyProtection="1">
      <alignment horizontal="justify" vertical="center"/>
      <protection locked="0"/>
    </xf>
    <xf numFmtId="171" fontId="4" fillId="0" borderId="14" xfId="65" applyFont="1" applyBorder="1" applyAlignment="1" applyProtection="1">
      <alignment horizontal="justify" vertical="center"/>
      <protection locked="0"/>
    </xf>
    <xf numFmtId="0" fontId="5" fillId="0" borderId="13" xfId="0" applyFont="1" applyBorder="1" applyAlignment="1" applyProtection="1">
      <alignment horizontal="justify" vertical="center" wrapText="1"/>
      <protection locked="0"/>
    </xf>
    <xf numFmtId="0" fontId="4" fillId="0" borderId="25" xfId="0" applyFont="1" applyBorder="1" applyAlignment="1" applyProtection="1">
      <alignment horizontal="justify" vertical="center"/>
      <protection locked="0"/>
    </xf>
    <xf numFmtId="4" fontId="4" fillId="36" borderId="14" xfId="0" applyNumberFormat="1" applyFont="1" applyFill="1" applyBorder="1" applyAlignment="1" applyProtection="1">
      <alignment horizontal="justify" vertical="center"/>
      <protection locked="0"/>
    </xf>
    <xf numFmtId="171" fontId="4" fillId="0" borderId="14" xfId="0" applyNumberFormat="1" applyFont="1" applyBorder="1" applyAlignment="1" applyProtection="1">
      <alignment vertical="center"/>
      <protection/>
    </xf>
    <xf numFmtId="171" fontId="4" fillId="0" borderId="33" xfId="0" applyNumberFormat="1" applyFont="1" applyBorder="1" applyAlignment="1" applyProtection="1">
      <alignment vertical="center"/>
      <protection/>
    </xf>
    <xf numFmtId="171" fontId="5" fillId="0" borderId="13" xfId="0" applyNumberFormat="1" applyFont="1" applyBorder="1" applyAlignment="1" applyProtection="1">
      <alignment vertical="center"/>
      <protection/>
    </xf>
    <xf numFmtId="10" fontId="57" fillId="0" borderId="12" xfId="0" applyNumberFormat="1" applyFont="1" applyFill="1" applyBorder="1" applyAlignment="1" applyProtection="1">
      <alignment vertical="center"/>
      <protection/>
    </xf>
    <xf numFmtId="4" fontId="4" fillId="0" borderId="26" xfId="0" applyNumberFormat="1" applyFont="1" applyFill="1" applyBorder="1" applyAlignment="1" applyProtection="1">
      <alignment horizontal="justify" vertical="center"/>
      <protection locked="0"/>
    </xf>
    <xf numFmtId="4" fontId="5" fillId="0" borderId="34" xfId="0" applyNumberFormat="1" applyFont="1" applyBorder="1" applyAlignment="1" applyProtection="1">
      <alignment horizontal="right" vertical="center"/>
      <protection locked="0"/>
    </xf>
    <xf numFmtId="171" fontId="4" fillId="0" borderId="13" xfId="0" applyNumberFormat="1" applyFont="1" applyBorder="1" applyAlignment="1" applyProtection="1">
      <alignment vertical="center"/>
      <protection/>
    </xf>
    <xf numFmtId="171" fontId="4" fillId="0" borderId="32" xfId="0" applyNumberFormat="1" applyFont="1" applyBorder="1" applyAlignment="1" applyProtection="1">
      <alignment vertical="center"/>
      <protection/>
    </xf>
    <xf numFmtId="171" fontId="5" fillId="0" borderId="13" xfId="65" applyFont="1" applyFill="1" applyBorder="1" applyAlignment="1" applyProtection="1">
      <alignment horizontal="right" vertical="center"/>
      <protection locked="0"/>
    </xf>
    <xf numFmtId="171" fontId="5" fillId="0" borderId="34" xfId="65" applyFont="1" applyFill="1" applyBorder="1" applyAlignment="1" applyProtection="1">
      <alignment horizontal="right" vertical="center"/>
      <protection locked="0"/>
    </xf>
    <xf numFmtId="4" fontId="4" fillId="0" borderId="32" xfId="0" applyNumberFormat="1" applyFont="1" applyBorder="1" applyAlignment="1" applyProtection="1">
      <alignment horizontal="justify" vertical="center"/>
      <protection locked="0"/>
    </xf>
    <xf numFmtId="171" fontId="5" fillId="0" borderId="26" xfId="65" applyFont="1" applyBorder="1" applyAlignment="1" applyProtection="1">
      <alignment horizontal="justify" vertical="center"/>
      <protection locked="0"/>
    </xf>
    <xf numFmtId="171" fontId="4" fillId="36" borderId="20" xfId="65" applyFont="1" applyFill="1" applyBorder="1" applyAlignment="1" applyProtection="1">
      <alignment horizontal="justify" vertical="center"/>
      <protection locked="0"/>
    </xf>
    <xf numFmtId="171" fontId="4" fillId="36" borderId="13" xfId="65" applyFont="1" applyFill="1" applyBorder="1" applyAlignment="1" applyProtection="1">
      <alignment horizontal="justify" vertical="center"/>
      <protection locked="0"/>
    </xf>
    <xf numFmtId="0" fontId="5" fillId="0" borderId="14" xfId="0" applyFont="1" applyFill="1" applyBorder="1" applyAlignment="1" applyProtection="1">
      <alignment vertical="center" wrapText="1"/>
      <protection locked="0"/>
    </xf>
    <xf numFmtId="4" fontId="4" fillId="36" borderId="33" xfId="0" applyNumberFormat="1" applyFont="1" applyFill="1" applyBorder="1" applyAlignment="1" applyProtection="1">
      <alignment horizontal="center" vertical="center"/>
      <protection locked="0"/>
    </xf>
    <xf numFmtId="171" fontId="4" fillId="0" borderId="12" xfId="0" applyNumberFormat="1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35" xfId="0" applyFont="1" applyBorder="1" applyAlignment="1" applyProtection="1">
      <alignment vertical="center"/>
      <protection locked="0"/>
    </xf>
    <xf numFmtId="4" fontId="4" fillId="36" borderId="34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center" vertical="center"/>
      <protection locked="0"/>
    </xf>
    <xf numFmtId="4" fontId="4" fillId="36" borderId="36" xfId="0" applyNumberFormat="1" applyFont="1" applyFill="1" applyBorder="1" applyAlignment="1" applyProtection="1">
      <alignment horizontal="center" vertical="center"/>
      <protection locked="0"/>
    </xf>
    <xf numFmtId="171" fontId="5" fillId="0" borderId="20" xfId="0" applyNumberFormat="1" applyFont="1" applyBorder="1" applyAlignment="1" applyProtection="1">
      <alignment vertical="center"/>
      <protection/>
    </xf>
    <xf numFmtId="171" fontId="4" fillId="37" borderId="16" xfId="0" applyNumberFormat="1" applyFont="1" applyFill="1" applyBorder="1" applyAlignment="1">
      <alignment horizontal="center" vertical="center" wrapText="1"/>
    </xf>
    <xf numFmtId="0" fontId="4" fillId="37" borderId="37" xfId="0" applyFont="1" applyFill="1" applyBorder="1" applyAlignment="1">
      <alignment horizontal="center" vertical="center" wrapText="1"/>
    </xf>
    <xf numFmtId="0" fontId="56" fillId="0" borderId="37" xfId="0" applyFont="1" applyBorder="1" applyAlignment="1">
      <alignment/>
    </xf>
    <xf numFmtId="0" fontId="56" fillId="0" borderId="37" xfId="0" applyFont="1" applyBorder="1" applyAlignment="1">
      <alignment horizontal="left" vertical="center"/>
    </xf>
    <xf numFmtId="0" fontId="56" fillId="0" borderId="38" xfId="0" applyFont="1" applyBorder="1" applyAlignment="1">
      <alignment/>
    </xf>
    <xf numFmtId="0" fontId="4" fillId="37" borderId="39" xfId="0" applyFont="1" applyFill="1" applyBorder="1" applyAlignment="1">
      <alignment horizontal="center" vertical="center" wrapText="1"/>
    </xf>
    <xf numFmtId="0" fontId="4" fillId="37" borderId="40" xfId="0" applyFont="1" applyFill="1" applyBorder="1" applyAlignment="1">
      <alignment horizontal="center" vertical="center" wrapText="1"/>
    </xf>
    <xf numFmtId="0" fontId="6" fillId="37" borderId="4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9" fillId="33" borderId="37" xfId="45" applyFont="1" applyFill="1" applyBorder="1" applyAlignment="1">
      <alignment horizontal="center" vertical="center" wrapText="1"/>
    </xf>
    <xf numFmtId="4" fontId="8" fillId="33" borderId="30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Fill="1" applyBorder="1" applyAlignment="1">
      <alignment horizontal="right" vertical="center" wrapText="1"/>
    </xf>
    <xf numFmtId="0" fontId="4" fillId="37" borderId="30" xfId="0" applyFont="1" applyFill="1" applyBorder="1" applyAlignment="1">
      <alignment horizontal="center" vertical="center" wrapText="1"/>
    </xf>
    <xf numFmtId="0" fontId="59" fillId="0" borderId="30" xfId="0" applyFont="1" applyBorder="1" applyAlignment="1">
      <alignment horizontal="center"/>
    </xf>
    <xf numFmtId="0" fontId="59" fillId="0" borderId="42" xfId="0" applyFont="1" applyBorder="1" applyAlignment="1">
      <alignment horizontal="center"/>
    </xf>
    <xf numFmtId="171" fontId="4" fillId="37" borderId="30" xfId="0" applyNumberFormat="1" applyFont="1" applyFill="1" applyBorder="1" applyAlignment="1">
      <alignment horizontal="center" vertical="center" wrapText="1"/>
    </xf>
    <xf numFmtId="171" fontId="5" fillId="0" borderId="14" xfId="0" applyNumberFormat="1" applyFont="1" applyBorder="1" applyAlignment="1" applyProtection="1">
      <alignment vertical="center"/>
      <protection locked="0"/>
    </xf>
    <xf numFmtId="171" fontId="4" fillId="0" borderId="14" xfId="65" applyFont="1" applyBorder="1" applyAlignment="1" applyProtection="1">
      <alignment horizontal="justify" vertical="center"/>
      <protection/>
    </xf>
    <xf numFmtId="0" fontId="3" fillId="0" borderId="0" xfId="50" applyFont="1" applyFill="1" applyAlignment="1">
      <alignment horizontal="center" vertical="center" wrapText="1"/>
      <protection/>
    </xf>
    <xf numFmtId="0" fontId="3" fillId="0" borderId="10" xfId="50" applyFont="1" applyFill="1" applyBorder="1" applyAlignment="1">
      <alignment horizontal="center" vertical="center" wrapText="1"/>
      <protection/>
    </xf>
    <xf numFmtId="1" fontId="56" fillId="34" borderId="43" xfId="0" applyNumberFormat="1" applyFont="1" applyFill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171" fontId="55" fillId="0" borderId="13" xfId="65" applyFont="1" applyBorder="1" applyAlignment="1">
      <alignment horizontal="center" vertical="center" wrapText="1"/>
    </xf>
    <xf numFmtId="172" fontId="55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3" fillId="0" borderId="0" xfId="50" applyNumberFormat="1" applyFont="1" applyFill="1" applyAlignment="1">
      <alignment horizontal="center" vertical="center" wrapText="1"/>
      <protection/>
    </xf>
    <xf numFmtId="4" fontId="56" fillId="34" borderId="22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5" fillId="0" borderId="13" xfId="0" applyNumberFormat="1" applyFont="1" applyBorder="1" applyAlignment="1">
      <alignment horizontal="center" vertical="center" wrapText="1"/>
    </xf>
    <xf numFmtId="4" fontId="56" fillId="34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60" fillId="0" borderId="13" xfId="0" applyNumberFormat="1" applyFont="1" applyBorder="1" applyAlignment="1">
      <alignment horizontal="center" vertical="center" wrapText="1"/>
    </xf>
    <xf numFmtId="0" fontId="60" fillId="0" borderId="19" xfId="0" applyFont="1" applyBorder="1" applyAlignment="1">
      <alignment horizontal="justify" vertical="justify" wrapText="1"/>
    </xf>
    <xf numFmtId="0" fontId="60" fillId="0" borderId="13" xfId="0" applyFont="1" applyBorder="1" applyAlignment="1">
      <alignment horizontal="center" vertical="center" wrapText="1"/>
    </xf>
    <xf numFmtId="171" fontId="60" fillId="0" borderId="13" xfId="0" applyNumberFormat="1" applyFont="1" applyBorder="1" applyAlignment="1">
      <alignment horizontal="center" vertical="center" wrapText="1"/>
    </xf>
    <xf numFmtId="0" fontId="60" fillId="0" borderId="13" xfId="0" applyNumberFormat="1" applyFont="1" applyBorder="1" applyAlignment="1">
      <alignment horizontal="center" vertical="center" wrapText="1"/>
    </xf>
    <xf numFmtId="0" fontId="4" fillId="35" borderId="17" xfId="0" applyFont="1" applyFill="1" applyBorder="1" applyAlignment="1" applyProtection="1">
      <alignment horizontal="left" vertical="center"/>
      <protection locked="0"/>
    </xf>
    <xf numFmtId="0" fontId="4" fillId="35" borderId="43" xfId="0" applyFont="1" applyFill="1" applyBorder="1" applyAlignment="1" applyProtection="1">
      <alignment horizontal="left" vertical="center"/>
      <protection locked="0"/>
    </xf>
    <xf numFmtId="0" fontId="4" fillId="35" borderId="23" xfId="0" applyFont="1" applyFill="1" applyBorder="1" applyAlignment="1" applyProtection="1">
      <alignment horizontal="left" vertical="center"/>
      <protection locked="0"/>
    </xf>
    <xf numFmtId="0" fontId="4" fillId="34" borderId="17" xfId="0" applyFont="1" applyFill="1" applyBorder="1" applyAlignment="1" applyProtection="1">
      <alignment horizontal="left" vertical="center"/>
      <protection locked="0"/>
    </xf>
    <xf numFmtId="0" fontId="4" fillId="34" borderId="43" xfId="0" applyFont="1" applyFill="1" applyBorder="1" applyAlignment="1" applyProtection="1">
      <alignment horizontal="left" vertical="center"/>
      <protection locked="0"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Font="1" applyAlignment="1">
      <alignment horizontal="center"/>
    </xf>
    <xf numFmtId="0" fontId="3" fillId="0" borderId="0" xfId="50" applyFont="1" applyFill="1" applyAlignment="1">
      <alignment horizontal="center" wrapText="1"/>
      <protection/>
    </xf>
    <xf numFmtId="171" fontId="4" fillId="37" borderId="44" xfId="0" applyNumberFormat="1" applyFont="1" applyFill="1" applyBorder="1" applyAlignment="1">
      <alignment horizontal="center" vertical="center" wrapText="1"/>
    </xf>
    <xf numFmtId="171" fontId="4" fillId="37" borderId="36" xfId="0" applyNumberFormat="1" applyFont="1" applyFill="1" applyBorder="1" applyAlignment="1">
      <alignment horizontal="center" vertical="center" wrapText="1"/>
    </xf>
    <xf numFmtId="0" fontId="4" fillId="37" borderId="39" xfId="0" applyFont="1" applyFill="1" applyBorder="1" applyAlignment="1">
      <alignment horizontal="center" vertical="center" wrapText="1"/>
    </xf>
    <xf numFmtId="0" fontId="4" fillId="37" borderId="40" xfId="0" applyFont="1" applyFill="1" applyBorder="1" applyAlignment="1">
      <alignment horizontal="center" vertical="center" wrapText="1"/>
    </xf>
    <xf numFmtId="0" fontId="4" fillId="37" borderId="41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center"/>
    </xf>
    <xf numFmtId="0" fontId="59" fillId="0" borderId="45" xfId="0" applyFont="1" applyBorder="1" applyAlignment="1">
      <alignment horizontal="center"/>
    </xf>
    <xf numFmtId="0" fontId="4" fillId="37" borderId="37" xfId="0" applyFont="1" applyFill="1" applyBorder="1" applyAlignment="1">
      <alignment horizontal="center" vertical="center" wrapText="1"/>
    </xf>
    <xf numFmtId="0" fontId="4" fillId="37" borderId="38" xfId="0" applyFont="1" applyFill="1" applyBorder="1" applyAlignment="1">
      <alignment horizontal="center" vertical="center" wrapText="1"/>
    </xf>
    <xf numFmtId="0" fontId="4" fillId="37" borderId="45" xfId="0" applyFont="1" applyFill="1" applyBorder="1" applyAlignment="1">
      <alignment horizontal="center" vertical="center" wrapText="1"/>
    </xf>
    <xf numFmtId="0" fontId="3" fillId="0" borderId="0" xfId="50" applyFont="1" applyFill="1" applyAlignment="1">
      <alignment horizontal="center" vertical="center" wrapText="1"/>
      <protection/>
    </xf>
    <xf numFmtId="0" fontId="3" fillId="0" borderId="0" xfId="50" applyFont="1" applyFill="1" applyBorder="1" applyAlignment="1">
      <alignment horizontal="center" wrapText="1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Followed Hyperlink" xfId="46"/>
    <cellStyle name="Currency" xfId="47"/>
    <cellStyle name="Currency [0]" xfId="48"/>
    <cellStyle name="Neutro" xfId="49"/>
    <cellStyle name="Normal 2" xfId="50"/>
    <cellStyle name="Nota" xfId="51"/>
    <cellStyle name="Percent" xfId="52"/>
    <cellStyle name="Porcentagem 2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tabSelected="1" zoomScale="110" zoomScaleNormal="110" zoomScalePageLayoutView="120" workbookViewId="0" topLeftCell="A1">
      <selection activeCell="B34" sqref="B34"/>
    </sheetView>
  </sheetViews>
  <sheetFormatPr defaultColWidth="9.140625" defaultRowHeight="15"/>
  <cols>
    <col min="1" max="1" width="71.57421875" style="1" customWidth="1"/>
    <col min="2" max="2" width="16.140625" style="1" customWidth="1"/>
    <col min="3" max="3" width="13.140625" style="1" customWidth="1"/>
    <col min="4" max="4" width="7.7109375" style="1" bestFit="1" customWidth="1"/>
    <col min="5" max="16384" width="9.140625" style="1" customWidth="1"/>
  </cols>
  <sheetData>
    <row r="1" spans="1:4" ht="12.75">
      <c r="A1" s="157" t="s">
        <v>24</v>
      </c>
      <c r="B1" s="157"/>
      <c r="C1" s="157"/>
      <c r="D1" s="157"/>
    </row>
    <row r="2" spans="1:4" ht="12.75">
      <c r="A2" s="158" t="s">
        <v>22</v>
      </c>
      <c r="B2" s="158"/>
      <c r="C2" s="158"/>
      <c r="D2" s="158"/>
    </row>
    <row r="3" spans="1:4" ht="12.75">
      <c r="A3" s="158" t="s">
        <v>23</v>
      </c>
      <c r="B3" s="158"/>
      <c r="C3" s="158"/>
      <c r="D3" s="158"/>
    </row>
    <row r="4" spans="2:4" ht="13.5" thickBot="1">
      <c r="B4" s="2"/>
      <c r="C4" s="2"/>
      <c r="D4" s="2"/>
    </row>
    <row r="5" spans="1:4" s="33" customFormat="1" ht="15.75" customHeight="1" thickBot="1">
      <c r="A5" s="40" t="s">
        <v>150</v>
      </c>
      <c r="B5" s="41" t="s">
        <v>1</v>
      </c>
      <c r="C5" s="42" t="s">
        <v>12</v>
      </c>
      <c r="D5" s="43" t="s">
        <v>0</v>
      </c>
    </row>
    <row r="6" spans="1:4" s="33" customFormat="1" ht="25.5" customHeight="1" thickBot="1">
      <c r="A6" s="44" t="s">
        <v>124</v>
      </c>
      <c r="B6" s="45"/>
      <c r="C6" s="7">
        <v>5250820</v>
      </c>
      <c r="D6" s="6">
        <v>1</v>
      </c>
    </row>
    <row r="7" spans="1:4" s="33" customFormat="1" ht="7.5" customHeight="1" thickBot="1">
      <c r="A7" s="46"/>
      <c r="B7" s="47"/>
      <c r="C7" s="48"/>
      <c r="D7" s="49"/>
    </row>
    <row r="8" spans="1:4" s="33" customFormat="1" ht="15.75" customHeight="1" thickBot="1">
      <c r="A8" s="152" t="s">
        <v>108</v>
      </c>
      <c r="B8" s="153"/>
      <c r="C8" s="87">
        <f>SUM(C9)+(C13)</f>
        <v>-2132818.57</v>
      </c>
      <c r="D8" s="50"/>
    </row>
    <row r="9" spans="1:4" s="33" customFormat="1" ht="13.5" customHeight="1" thickBot="1">
      <c r="A9" s="51" t="s">
        <v>3</v>
      </c>
      <c r="B9" s="52"/>
      <c r="C9" s="87">
        <f>SUM(B11)-(B10)-(B12)</f>
        <v>-2194996.51</v>
      </c>
      <c r="D9" s="53"/>
    </row>
    <row r="10" spans="1:4" s="33" customFormat="1" ht="13.5" customHeight="1">
      <c r="A10" s="54" t="s">
        <v>125</v>
      </c>
      <c r="B10" s="35">
        <v>7954081</v>
      </c>
      <c r="C10" s="55"/>
      <c r="D10" s="53"/>
    </row>
    <row r="11" spans="1:4" s="33" customFormat="1" ht="13.5" customHeight="1">
      <c r="A11" s="54" t="s">
        <v>126</v>
      </c>
      <c r="B11" s="35">
        <v>5759084.49</v>
      </c>
      <c r="C11" s="52"/>
      <c r="D11" s="53"/>
    </row>
    <row r="12" spans="1:4" s="33" customFormat="1" ht="13.5" customHeight="1" thickBot="1">
      <c r="A12" s="54" t="s">
        <v>116</v>
      </c>
      <c r="B12" s="35">
        <v>0</v>
      </c>
      <c r="C12" s="102"/>
      <c r="D12" s="53"/>
    </row>
    <row r="13" spans="1:4" s="33" customFormat="1" ht="13.5" customHeight="1" thickBot="1">
      <c r="A13" s="57" t="s">
        <v>4</v>
      </c>
      <c r="B13" s="52"/>
      <c r="C13" s="87">
        <f>(B14)-(B15)</f>
        <v>62177.93999999997</v>
      </c>
      <c r="D13" s="53"/>
    </row>
    <row r="14" spans="1:4" s="33" customFormat="1" ht="13.5" customHeight="1" thickBot="1">
      <c r="A14" s="54" t="s">
        <v>127</v>
      </c>
      <c r="B14" s="35">
        <v>238622.43</v>
      </c>
      <c r="C14" s="34"/>
      <c r="D14" s="53"/>
    </row>
    <row r="15" spans="1:4" s="33" customFormat="1" ht="24.75" customHeight="1" thickBot="1">
      <c r="A15" s="101" t="s">
        <v>149</v>
      </c>
      <c r="B15" s="36">
        <f>175557.45+887.04</f>
        <v>176444.49000000002</v>
      </c>
      <c r="C15" s="56"/>
      <c r="D15" s="53"/>
    </row>
    <row r="16" spans="1:4" s="33" customFormat="1" ht="7.5" customHeight="1" thickBot="1">
      <c r="A16" s="58"/>
      <c r="B16" s="59"/>
      <c r="C16" s="59"/>
      <c r="D16" s="53"/>
    </row>
    <row r="17" spans="1:4" s="33" customFormat="1" ht="15.75" customHeight="1" thickBot="1">
      <c r="A17" s="152" t="s">
        <v>27</v>
      </c>
      <c r="B17" s="154"/>
      <c r="C17" s="153"/>
      <c r="D17" s="60"/>
    </row>
    <row r="18" spans="1:4" s="33" customFormat="1" ht="13.5" customHeight="1" thickBot="1">
      <c r="A18" s="61" t="s">
        <v>26</v>
      </c>
      <c r="B18" s="62"/>
      <c r="C18" s="88">
        <f>C6*D18</f>
        <v>262541</v>
      </c>
      <c r="D18" s="5">
        <v>0.05</v>
      </c>
    </row>
    <row r="19" spans="1:4" s="33" customFormat="1" ht="13.5" customHeight="1">
      <c r="A19" s="63" t="s">
        <v>6</v>
      </c>
      <c r="B19" s="8">
        <v>118143.45</v>
      </c>
      <c r="C19" s="64"/>
      <c r="D19" s="65"/>
    </row>
    <row r="20" spans="1:4" s="33" customFormat="1" ht="13.5" customHeight="1">
      <c r="A20" s="63" t="s">
        <v>7</v>
      </c>
      <c r="B20" s="8">
        <f>'Plano de Custeio '!B20+'Plano de Custeio '!B27</f>
        <v>118169.70409999999</v>
      </c>
      <c r="C20" s="52"/>
      <c r="D20" s="53"/>
    </row>
    <row r="21" spans="1:4" s="33" customFormat="1" ht="13.5" customHeight="1">
      <c r="A21" s="63" t="s">
        <v>8</v>
      </c>
      <c r="B21" s="8">
        <f>'Plano de Custeio '!B32</f>
        <v>26227.8459</v>
      </c>
      <c r="C21" s="52"/>
      <c r="D21" s="53"/>
    </row>
    <row r="22" spans="1:4" s="33" customFormat="1" ht="13.5" customHeight="1">
      <c r="A22" s="66" t="s">
        <v>9</v>
      </c>
      <c r="B22" s="39"/>
      <c r="C22" s="67"/>
      <c r="D22" s="50"/>
    </row>
    <row r="23" spans="1:4" s="33" customFormat="1" ht="13.5" customHeight="1" thickBot="1">
      <c r="A23" s="68" t="s">
        <v>105</v>
      </c>
      <c r="B23" s="9"/>
      <c r="C23" s="69"/>
      <c r="D23" s="50"/>
    </row>
    <row r="24" spans="1:4" s="33" customFormat="1" ht="7.5" customHeight="1" thickBot="1">
      <c r="A24" s="70"/>
      <c r="B24" s="71"/>
      <c r="C24" s="71"/>
      <c r="D24" s="53"/>
    </row>
    <row r="25" spans="1:4" s="33" customFormat="1" ht="15.75" customHeight="1" thickBot="1">
      <c r="A25" s="152" t="s">
        <v>25</v>
      </c>
      <c r="B25" s="153"/>
      <c r="C25" s="87">
        <f>(C26)+(C31)+(C36)+(C41)+(C46)</f>
        <v>2839882.63</v>
      </c>
      <c r="D25" s="53"/>
    </row>
    <row r="26" spans="1:4" s="33" customFormat="1" ht="13.5" customHeight="1" thickBot="1">
      <c r="A26" s="72" t="s">
        <v>10</v>
      </c>
      <c r="B26" s="52"/>
      <c r="C26" s="87">
        <f>SUM(B30)+(B29)</f>
        <v>3406978.59</v>
      </c>
      <c r="D26" s="53"/>
    </row>
    <row r="27" spans="1:4" s="33" customFormat="1" ht="13.5" customHeight="1">
      <c r="A27" s="63" t="s">
        <v>128</v>
      </c>
      <c r="B27" s="10">
        <v>650000</v>
      </c>
      <c r="C27" s="55"/>
      <c r="D27" s="53"/>
    </row>
    <row r="28" spans="1:4" s="33" customFormat="1" ht="13.5" customHeight="1">
      <c r="A28" s="63" t="s">
        <v>129</v>
      </c>
      <c r="B28" s="10">
        <v>1756978.59</v>
      </c>
      <c r="C28" s="52"/>
      <c r="D28" s="53"/>
    </row>
    <row r="29" spans="1:4" s="33" customFormat="1" ht="13.5" customHeight="1">
      <c r="A29" s="63" t="s">
        <v>148</v>
      </c>
      <c r="B29" s="93">
        <f>(B28)-(B27)</f>
        <v>1106978.59</v>
      </c>
      <c r="C29" s="52"/>
      <c r="D29" s="53"/>
    </row>
    <row r="30" spans="1:4" s="33" customFormat="1" ht="13.5" customHeight="1" thickBot="1">
      <c r="A30" s="63" t="s">
        <v>130</v>
      </c>
      <c r="B30" s="92">
        <v>2300000</v>
      </c>
      <c r="C30" s="56"/>
      <c r="D30" s="53"/>
    </row>
    <row r="31" spans="1:4" s="33" customFormat="1" ht="13.5" customHeight="1" thickBot="1">
      <c r="A31" s="73" t="s">
        <v>11</v>
      </c>
      <c r="B31" s="52"/>
      <c r="C31" s="87">
        <f>SUM(B34)-(B35)</f>
        <v>-376752.92</v>
      </c>
      <c r="D31" s="53"/>
    </row>
    <row r="32" spans="1:4" s="33" customFormat="1" ht="13.5" customHeight="1">
      <c r="A32" s="63" t="s">
        <v>131</v>
      </c>
      <c r="B32" s="10">
        <v>450000</v>
      </c>
      <c r="C32" s="55"/>
      <c r="D32" s="53"/>
    </row>
    <row r="33" spans="1:4" s="33" customFormat="1" ht="13.5" customHeight="1">
      <c r="A33" s="63" t="s">
        <v>132</v>
      </c>
      <c r="B33" s="37">
        <v>306752.92</v>
      </c>
      <c r="C33" s="52"/>
      <c r="D33" s="53"/>
    </row>
    <row r="34" spans="1:4" s="33" customFormat="1" ht="13.5" customHeight="1">
      <c r="A34" s="63" t="s">
        <v>146</v>
      </c>
      <c r="B34" s="94">
        <f>(B32)-(B33)</f>
        <v>143247.08000000002</v>
      </c>
      <c r="C34" s="52"/>
      <c r="D34" s="53"/>
    </row>
    <row r="35" spans="1:4" s="33" customFormat="1" ht="13.5" customHeight="1" thickBot="1">
      <c r="A35" s="63" t="s">
        <v>133</v>
      </c>
      <c r="B35" s="95">
        <v>520000</v>
      </c>
      <c r="C35" s="56"/>
      <c r="D35" s="53"/>
    </row>
    <row r="36" spans="1:4" s="33" customFormat="1" ht="13.5" customHeight="1" thickBot="1">
      <c r="A36" s="73" t="s">
        <v>13</v>
      </c>
      <c r="B36" s="52"/>
      <c r="C36" s="87">
        <f>SUM(B39)-(B40)</f>
        <v>-52395.28</v>
      </c>
      <c r="D36" s="53"/>
    </row>
    <row r="37" spans="1:4" s="33" customFormat="1" ht="13.5" customHeight="1">
      <c r="A37" s="63" t="s">
        <v>134</v>
      </c>
      <c r="B37" s="37">
        <v>75000</v>
      </c>
      <c r="C37" s="55"/>
      <c r="D37" s="53"/>
    </row>
    <row r="38" spans="1:4" s="33" customFormat="1" ht="13.5" customHeight="1">
      <c r="A38" s="63" t="s">
        <v>135</v>
      </c>
      <c r="B38" s="37">
        <v>27395.28</v>
      </c>
      <c r="C38" s="52"/>
      <c r="D38" s="53"/>
    </row>
    <row r="39" spans="1:4" s="33" customFormat="1" ht="13.5" customHeight="1">
      <c r="A39" s="63" t="s">
        <v>139</v>
      </c>
      <c r="B39" s="93">
        <f>(B37)-(B38)</f>
        <v>47604.72</v>
      </c>
      <c r="C39" s="52"/>
      <c r="D39" s="53"/>
    </row>
    <row r="40" spans="1:4" s="33" customFormat="1" ht="13.5" customHeight="1">
      <c r="A40" s="63" t="s">
        <v>140</v>
      </c>
      <c r="B40" s="96">
        <v>100000</v>
      </c>
      <c r="C40" s="74"/>
      <c r="D40" s="53"/>
    </row>
    <row r="41" spans="1:4" s="33" customFormat="1" ht="13.5" customHeight="1" thickBot="1">
      <c r="A41" s="73" t="s">
        <v>14</v>
      </c>
      <c r="B41" s="52"/>
      <c r="C41" s="87">
        <f>SUM(B44)-(B45)</f>
        <v>-124351.83000000002</v>
      </c>
      <c r="D41" s="53"/>
    </row>
    <row r="42" spans="1:4" s="33" customFormat="1" ht="13.5" customHeight="1">
      <c r="A42" s="63" t="s">
        <v>136</v>
      </c>
      <c r="B42" s="37">
        <v>220000</v>
      </c>
      <c r="C42" s="55"/>
      <c r="D42" s="53"/>
    </row>
    <row r="43" spans="1:4" s="33" customFormat="1" ht="13.5" customHeight="1">
      <c r="A43" s="63" t="s">
        <v>138</v>
      </c>
      <c r="B43" s="37">
        <v>74351.83</v>
      </c>
      <c r="C43" s="52"/>
      <c r="D43" s="53"/>
    </row>
    <row r="44" spans="1:4" s="33" customFormat="1" ht="13.5" customHeight="1">
      <c r="A44" s="63" t="s">
        <v>137</v>
      </c>
      <c r="B44" s="94">
        <f>(B42)-(B43)</f>
        <v>145648.16999999998</v>
      </c>
      <c r="C44" s="52"/>
      <c r="D44" s="53"/>
    </row>
    <row r="45" spans="1:4" s="33" customFormat="1" ht="13.5" customHeight="1" thickBot="1">
      <c r="A45" s="63" t="s">
        <v>141</v>
      </c>
      <c r="B45" s="95">
        <v>270000</v>
      </c>
      <c r="C45" s="56"/>
      <c r="D45" s="49"/>
    </row>
    <row r="46" spans="1:4" s="33" customFormat="1" ht="13.5" customHeight="1" thickBot="1">
      <c r="A46" s="73" t="s">
        <v>15</v>
      </c>
      <c r="B46" s="52"/>
      <c r="C46" s="87">
        <f>SUM(B49)-(B50)</f>
        <v>-13595.93</v>
      </c>
      <c r="D46" s="49"/>
    </row>
    <row r="47" spans="1:4" s="33" customFormat="1" ht="13.5" customHeight="1">
      <c r="A47" s="63" t="s">
        <v>142</v>
      </c>
      <c r="B47" s="37">
        <v>65000</v>
      </c>
      <c r="C47" s="55"/>
      <c r="D47" s="49"/>
    </row>
    <row r="48" spans="1:4" s="33" customFormat="1" ht="13.5" customHeight="1">
      <c r="A48" s="63" t="s">
        <v>143</v>
      </c>
      <c r="B48" s="37">
        <v>16595.93</v>
      </c>
      <c r="C48" s="52"/>
      <c r="D48" s="49"/>
    </row>
    <row r="49" spans="1:4" s="33" customFormat="1" ht="13.5" customHeight="1">
      <c r="A49" s="63" t="s">
        <v>144</v>
      </c>
      <c r="B49" s="94">
        <f>(B47)-(B48)</f>
        <v>48404.07</v>
      </c>
      <c r="C49" s="52"/>
      <c r="D49" s="49"/>
    </row>
    <row r="50" spans="1:4" s="33" customFormat="1" ht="13.5" customHeight="1" thickBot="1">
      <c r="A50" s="63" t="s">
        <v>145</v>
      </c>
      <c r="B50" s="38">
        <v>62000</v>
      </c>
      <c r="C50" s="56"/>
      <c r="D50" s="49"/>
    </row>
    <row r="51" spans="1:4" s="33" customFormat="1" ht="7.5" customHeight="1" thickBot="1">
      <c r="A51" s="58"/>
      <c r="B51" s="75"/>
      <c r="C51" s="75"/>
      <c r="D51" s="53"/>
    </row>
    <row r="52" spans="1:4" s="33" customFormat="1" ht="15.75" customHeight="1" thickBot="1">
      <c r="A52" s="152" t="s">
        <v>5</v>
      </c>
      <c r="B52" s="153"/>
      <c r="C52" s="103">
        <f>SUM(B53)+(B54)+(B55)</f>
        <v>707064.06</v>
      </c>
      <c r="D52" s="53"/>
    </row>
    <row r="53" spans="1:4" s="33" customFormat="1" ht="13.5" customHeight="1">
      <c r="A53" s="104" t="s">
        <v>112</v>
      </c>
      <c r="B53" s="110">
        <f>C8</f>
        <v>-2132818.57</v>
      </c>
      <c r="C53" s="107"/>
      <c r="D53" s="53"/>
    </row>
    <row r="54" spans="1:4" s="33" customFormat="1" ht="13.5" customHeight="1">
      <c r="A54" s="105" t="s">
        <v>28</v>
      </c>
      <c r="B54" s="89">
        <f>C25</f>
        <v>2839882.63</v>
      </c>
      <c r="C54" s="108"/>
      <c r="D54" s="53"/>
    </row>
    <row r="55" spans="1:4" s="33" customFormat="1" ht="13.5" customHeight="1" thickBot="1">
      <c r="A55" s="106" t="s">
        <v>118</v>
      </c>
      <c r="B55" s="128">
        <v>0</v>
      </c>
      <c r="C55" s="109"/>
      <c r="D55" s="53"/>
    </row>
    <row r="56" spans="1:4" s="33" customFormat="1" ht="7.5" customHeight="1" thickBot="1">
      <c r="A56" s="75"/>
      <c r="B56" s="75"/>
      <c r="C56" s="75"/>
      <c r="D56" s="53"/>
    </row>
    <row r="57" spans="1:4" s="33" customFormat="1" ht="15.75" customHeight="1" thickBot="1">
      <c r="A57" s="152" t="s">
        <v>16</v>
      </c>
      <c r="B57" s="154"/>
      <c r="C57" s="153"/>
      <c r="D57" s="60"/>
    </row>
    <row r="58" spans="1:4" s="29" customFormat="1" ht="13.5" customHeight="1" thickBot="1">
      <c r="A58" s="76" t="s">
        <v>29</v>
      </c>
      <c r="B58" s="77"/>
      <c r="C58" s="87">
        <f>(C6)-(C18)</f>
        <v>4988279</v>
      </c>
      <c r="D58" s="90">
        <f>SUM(D6)-(D18)</f>
        <v>0.95</v>
      </c>
    </row>
    <row r="59" spans="1:4" s="29" customFormat="1" ht="13.5" customHeight="1">
      <c r="A59" s="78" t="s">
        <v>17</v>
      </c>
      <c r="B59" s="77"/>
      <c r="C59" s="30"/>
      <c r="D59" s="79"/>
    </row>
    <row r="60" spans="1:4" s="29" customFormat="1" ht="13.5" customHeight="1">
      <c r="A60" s="78" t="s">
        <v>18</v>
      </c>
      <c r="B60" s="77"/>
      <c r="C60" s="31"/>
      <c r="D60" s="80"/>
    </row>
    <row r="61" spans="1:4" s="29" customFormat="1" ht="13.5" customHeight="1">
      <c r="A61" s="78" t="s">
        <v>19</v>
      </c>
      <c r="B61" s="77"/>
      <c r="C61" s="97"/>
      <c r="D61" s="80"/>
    </row>
    <row r="62" spans="1:4" s="29" customFormat="1" ht="13.5" customHeight="1" thickBot="1">
      <c r="A62" s="78" t="s">
        <v>20</v>
      </c>
      <c r="B62" s="77"/>
      <c r="C62" s="87">
        <f>B63</f>
        <v>0</v>
      </c>
      <c r="D62" s="80"/>
    </row>
    <row r="63" spans="1:4" s="29" customFormat="1" ht="13.5" customHeight="1">
      <c r="A63" s="81" t="s">
        <v>109</v>
      </c>
      <c r="B63" s="32"/>
      <c r="C63" s="77"/>
      <c r="D63" s="80"/>
    </row>
    <row r="64" spans="1:4" s="29" customFormat="1" ht="13.5" customHeight="1" thickBot="1">
      <c r="A64" s="78" t="s">
        <v>114</v>
      </c>
      <c r="B64" s="82"/>
      <c r="C64" s="129">
        <f>B65+B66+B67</f>
        <v>176202.74</v>
      </c>
      <c r="D64" s="80"/>
    </row>
    <row r="65" spans="1:4" s="29" customFormat="1" ht="13.5" customHeight="1">
      <c r="A65" s="81" t="s">
        <v>110</v>
      </c>
      <c r="B65" s="91"/>
      <c r="C65" s="99"/>
      <c r="D65" s="80"/>
    </row>
    <row r="66" spans="1:4" s="29" customFormat="1" ht="13.5" customHeight="1">
      <c r="A66" s="81" t="s">
        <v>111</v>
      </c>
      <c r="B66" s="91">
        <v>176202.74</v>
      </c>
      <c r="C66" s="100"/>
      <c r="D66" s="80"/>
    </row>
    <row r="67" spans="1:4" s="29" customFormat="1" ht="13.5" customHeight="1">
      <c r="A67" s="81" t="s">
        <v>113</v>
      </c>
      <c r="B67" s="91"/>
      <c r="C67" s="100"/>
      <c r="D67" s="80"/>
    </row>
    <row r="68" spans="1:4" s="29" customFormat="1" ht="13.5" customHeight="1" thickBot="1">
      <c r="A68" s="78" t="s">
        <v>21</v>
      </c>
      <c r="B68" s="82"/>
      <c r="C68" s="88">
        <f>(B69)+(B70)</f>
        <v>1167475.3999999985</v>
      </c>
      <c r="D68" s="80"/>
    </row>
    <row r="69" spans="1:4" s="29" customFormat="1" ht="23.25" customHeight="1">
      <c r="A69" s="81" t="s">
        <v>147</v>
      </c>
      <c r="B69" s="32">
        <v>14628458.54</v>
      </c>
      <c r="C69" s="82"/>
      <c r="D69" s="80"/>
    </row>
    <row r="70" spans="1:4" s="29" customFormat="1" ht="36.75" thickBot="1">
      <c r="A70" s="84" t="s">
        <v>119</v>
      </c>
      <c r="B70" s="83">
        <v>-13460983.14</v>
      </c>
      <c r="C70" s="86"/>
      <c r="D70" s="80"/>
    </row>
    <row r="71" spans="1:4" s="29" customFormat="1" ht="13.5" customHeight="1">
      <c r="A71" s="78" t="s">
        <v>115</v>
      </c>
      <c r="B71" s="77"/>
      <c r="C71" s="98"/>
      <c r="D71" s="80"/>
    </row>
    <row r="72" spans="1:4" s="29" customFormat="1" ht="13.5" customHeight="1" thickBot="1">
      <c r="A72" s="85" t="s">
        <v>30</v>
      </c>
      <c r="B72" s="86"/>
      <c r="C72" s="87">
        <f>C52</f>
        <v>707064.06</v>
      </c>
      <c r="D72" s="80"/>
    </row>
    <row r="73" spans="1:4" s="33" customFormat="1" ht="15.75" customHeight="1" thickBot="1">
      <c r="A73" s="155" t="s">
        <v>2</v>
      </c>
      <c r="B73" s="156"/>
      <c r="C73" s="87">
        <f>SUM(C58)-(C59)-(C60)-(C61)-(C62)+(C64)+(C68)+(C71)+(C72)</f>
        <v>7039021.199999999</v>
      </c>
      <c r="D73" s="53"/>
    </row>
    <row r="74" spans="1:3" ht="9" customHeight="1">
      <c r="A74" s="3"/>
      <c r="B74" s="4"/>
      <c r="C74" s="4"/>
    </row>
  </sheetData>
  <sheetProtection password="D11B" sheet="1" formatCells="0" formatColumns="0" formatRows="0" insertColumns="0" insertRows="0" insertHyperlinks="0" deleteColumns="0" deleteRows="0"/>
  <mergeCells count="9">
    <mergeCell ref="A52:B52"/>
    <mergeCell ref="A17:C17"/>
    <mergeCell ref="A73:B73"/>
    <mergeCell ref="A57:C57"/>
    <mergeCell ref="A1:D1"/>
    <mergeCell ref="A2:D2"/>
    <mergeCell ref="A3:D3"/>
    <mergeCell ref="A8:B8"/>
    <mergeCell ref="A25:B25"/>
  </mergeCells>
  <printOptions/>
  <pageMargins left="0.7874015748031497" right="0.2362204724409449" top="0.1968503937007874" bottom="0.1968503937007874" header="0.31496062992125984" footer="0.31496062992125984"/>
  <pageSetup fitToHeight="1" fitToWidth="1" horizontalDpi="600" verticalDpi="600" orientation="portrait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32">
      <selection activeCell="A6" sqref="A6:C51"/>
    </sheetView>
  </sheetViews>
  <sheetFormatPr defaultColWidth="9.140625" defaultRowHeight="15"/>
  <cols>
    <col min="1" max="1" width="58.421875" style="20" bestFit="1" customWidth="1"/>
    <col min="2" max="2" width="15.7109375" style="145" bestFit="1" customWidth="1"/>
    <col min="3" max="3" width="8.8515625" style="139" customWidth="1"/>
    <col min="4" max="7" width="9.140625" style="20" customWidth="1"/>
    <col min="8" max="8" width="12.57421875" style="146" customWidth="1"/>
    <col min="9" max="16384" width="9.140625" style="20" customWidth="1"/>
  </cols>
  <sheetData>
    <row r="1" spans="1:3" ht="15">
      <c r="A1" s="159" t="s">
        <v>63</v>
      </c>
      <c r="B1" s="159"/>
      <c r="C1" s="159"/>
    </row>
    <row r="2" spans="1:3" ht="15">
      <c r="A2" s="159" t="s">
        <v>64</v>
      </c>
      <c r="B2" s="159"/>
      <c r="C2" s="159"/>
    </row>
    <row r="3" spans="1:3" ht="15">
      <c r="A3" s="159" t="s">
        <v>23</v>
      </c>
      <c r="B3" s="159"/>
      <c r="C3" s="159"/>
    </row>
    <row r="4" spans="1:3" ht="3" customHeight="1">
      <c r="A4" s="11"/>
      <c r="B4" s="140"/>
      <c r="C4" s="130"/>
    </row>
    <row r="5" spans="1:3" ht="4.5" customHeight="1" thickBot="1">
      <c r="A5" s="11"/>
      <c r="B5" s="140"/>
      <c r="C5" s="131"/>
    </row>
    <row r="6" spans="1:3" ht="15.75" thickBot="1">
      <c r="A6" s="21" t="s">
        <v>65</v>
      </c>
      <c r="B6" s="141" t="s">
        <v>66</v>
      </c>
      <c r="C6" s="27" t="s">
        <v>0</v>
      </c>
    </row>
    <row r="7" spans="1:8" ht="15">
      <c r="A7" s="22" t="s">
        <v>67</v>
      </c>
      <c r="B7" s="142"/>
      <c r="C7" s="133"/>
      <c r="H7" s="146">
        <v>262541</v>
      </c>
    </row>
    <row r="8" spans="1:8" ht="15">
      <c r="A8" s="23" t="s">
        <v>68</v>
      </c>
      <c r="B8" s="143">
        <f>(H7*C8)/100</f>
        <v>39381.15</v>
      </c>
      <c r="C8" s="134">
        <v>15</v>
      </c>
      <c r="H8" s="146">
        <v>262541</v>
      </c>
    </row>
    <row r="9" spans="1:8" ht="15">
      <c r="A9" s="23" t="s">
        <v>106</v>
      </c>
      <c r="B9" s="143"/>
      <c r="C9" s="134"/>
      <c r="H9" s="146">
        <v>262541</v>
      </c>
    </row>
    <row r="10" spans="1:8" ht="15">
      <c r="A10" s="23" t="s">
        <v>107</v>
      </c>
      <c r="B10" s="143">
        <f aca="true" t="shared" si="0" ref="B10:B32">(H9*C10)/100</f>
        <v>78762.3</v>
      </c>
      <c r="C10" s="134">
        <v>30</v>
      </c>
      <c r="H10" s="146">
        <v>262541</v>
      </c>
    </row>
    <row r="11" spans="1:8" ht="15">
      <c r="A11" s="148" t="s">
        <v>1</v>
      </c>
      <c r="B11" s="147">
        <f t="shared" si="0"/>
        <v>118143.45</v>
      </c>
      <c r="C11" s="149">
        <f>SUM(C8:C10)</f>
        <v>45</v>
      </c>
      <c r="H11" s="146">
        <v>262541</v>
      </c>
    </row>
    <row r="12" spans="1:8" ht="15">
      <c r="A12" s="25" t="s">
        <v>69</v>
      </c>
      <c r="B12" s="143"/>
      <c r="C12" s="135"/>
      <c r="H12" s="146">
        <v>262541</v>
      </c>
    </row>
    <row r="13" spans="1:8" ht="15">
      <c r="A13" s="24" t="s">
        <v>70</v>
      </c>
      <c r="B13" s="143"/>
      <c r="C13" s="136"/>
      <c r="H13" s="146">
        <v>262541</v>
      </c>
    </row>
    <row r="14" spans="1:8" ht="15">
      <c r="A14" s="23" t="s">
        <v>71</v>
      </c>
      <c r="B14" s="143">
        <f t="shared" si="0"/>
        <v>4384.4347</v>
      </c>
      <c r="C14" s="136">
        <v>1.67</v>
      </c>
      <c r="H14" s="146">
        <v>262541</v>
      </c>
    </row>
    <row r="15" spans="1:8" ht="15">
      <c r="A15" s="23" t="s">
        <v>72</v>
      </c>
      <c r="B15" s="143">
        <f t="shared" si="0"/>
        <v>4384.4347</v>
      </c>
      <c r="C15" s="136">
        <v>1.67</v>
      </c>
      <c r="H15" s="146">
        <v>262541</v>
      </c>
    </row>
    <row r="16" spans="1:8" ht="15">
      <c r="A16" s="23" t="s">
        <v>73</v>
      </c>
      <c r="B16" s="143">
        <f t="shared" si="0"/>
        <v>4384.4347</v>
      </c>
      <c r="C16" s="136">
        <v>1.67</v>
      </c>
      <c r="D16" s="26"/>
      <c r="H16" s="146">
        <v>262541</v>
      </c>
    </row>
    <row r="17" spans="1:8" ht="15">
      <c r="A17" s="23" t="s">
        <v>74</v>
      </c>
      <c r="B17" s="143">
        <f t="shared" si="0"/>
        <v>4384.4347</v>
      </c>
      <c r="C17" s="136">
        <v>1.67</v>
      </c>
      <c r="H17" s="146">
        <v>262541</v>
      </c>
    </row>
    <row r="18" spans="1:8" ht="15">
      <c r="A18" s="23" t="s">
        <v>75</v>
      </c>
      <c r="B18" s="143">
        <f t="shared" si="0"/>
        <v>4384.4347</v>
      </c>
      <c r="C18" s="136">
        <v>1.67</v>
      </c>
      <c r="H18" s="146">
        <v>262541</v>
      </c>
    </row>
    <row r="19" spans="1:8" ht="15">
      <c r="A19" s="23" t="s">
        <v>76</v>
      </c>
      <c r="B19" s="143">
        <f t="shared" si="0"/>
        <v>4384.4347</v>
      </c>
      <c r="C19" s="136">
        <v>1.67</v>
      </c>
      <c r="H19" s="146">
        <v>262541</v>
      </c>
    </row>
    <row r="20" spans="1:8" ht="15">
      <c r="A20" s="148" t="s">
        <v>1</v>
      </c>
      <c r="B20" s="147">
        <f t="shared" si="0"/>
        <v>26306.6082</v>
      </c>
      <c r="C20" s="150">
        <f>SUM(C14:C19)</f>
        <v>10.02</v>
      </c>
      <c r="H20" s="146">
        <v>262541</v>
      </c>
    </row>
    <row r="21" spans="1:8" ht="15">
      <c r="A21" s="24" t="s">
        <v>77</v>
      </c>
      <c r="B21" s="143"/>
      <c r="C21" s="134"/>
      <c r="H21" s="146">
        <v>262541</v>
      </c>
    </row>
    <row r="22" spans="1:8" ht="15">
      <c r="A22" s="23" t="s">
        <v>78</v>
      </c>
      <c r="B22" s="143">
        <f t="shared" si="0"/>
        <v>67761.8321</v>
      </c>
      <c r="C22" s="136">
        <v>25.81</v>
      </c>
      <c r="H22" s="146">
        <v>262541</v>
      </c>
    </row>
    <row r="23" spans="1:8" ht="15">
      <c r="A23" s="23" t="s">
        <v>79</v>
      </c>
      <c r="B23" s="143">
        <f t="shared" si="0"/>
        <v>8033.754599999999</v>
      </c>
      <c r="C23" s="136">
        <v>3.06</v>
      </c>
      <c r="H23" s="146">
        <v>262541</v>
      </c>
    </row>
    <row r="24" spans="1:8" ht="15">
      <c r="A24" s="23" t="s">
        <v>80</v>
      </c>
      <c r="B24" s="143">
        <f t="shared" si="0"/>
        <v>8033.754599999999</v>
      </c>
      <c r="C24" s="136">
        <v>3.06</v>
      </c>
      <c r="H24" s="146">
        <v>262541</v>
      </c>
    </row>
    <row r="25" spans="1:8" ht="15">
      <c r="A25" s="23" t="s">
        <v>81</v>
      </c>
      <c r="B25" s="143">
        <f t="shared" si="0"/>
        <v>0</v>
      </c>
      <c r="C25" s="136">
        <v>0</v>
      </c>
      <c r="H25" s="146">
        <v>262541</v>
      </c>
    </row>
    <row r="26" spans="1:8" ht="15">
      <c r="A26" s="23" t="s">
        <v>82</v>
      </c>
      <c r="B26" s="143">
        <f t="shared" si="0"/>
        <v>8033.754599999999</v>
      </c>
      <c r="C26" s="136">
        <v>3.06</v>
      </c>
      <c r="H26" s="146">
        <v>262541</v>
      </c>
    </row>
    <row r="27" spans="1:8" ht="15">
      <c r="A27" s="148" t="s">
        <v>1</v>
      </c>
      <c r="B27" s="147">
        <f t="shared" si="0"/>
        <v>91863.09589999999</v>
      </c>
      <c r="C27" s="150">
        <f>SUM(C22:C26)</f>
        <v>34.989999999999995</v>
      </c>
      <c r="H27" s="146">
        <v>262541</v>
      </c>
    </row>
    <row r="28" spans="1:8" ht="15">
      <c r="A28" s="25" t="s">
        <v>83</v>
      </c>
      <c r="B28" s="143"/>
      <c r="C28" s="134"/>
      <c r="H28" s="146">
        <v>262541</v>
      </c>
    </row>
    <row r="29" spans="1:8" ht="15">
      <c r="A29" s="23" t="s">
        <v>84</v>
      </c>
      <c r="B29" s="143">
        <f t="shared" si="0"/>
        <v>8742.6153</v>
      </c>
      <c r="C29" s="134">
        <v>3.33</v>
      </c>
      <c r="H29" s="146">
        <v>262541</v>
      </c>
    </row>
    <row r="30" spans="1:8" ht="15">
      <c r="A30" s="23" t="s">
        <v>85</v>
      </c>
      <c r="B30" s="143">
        <f t="shared" si="0"/>
        <v>8742.6153</v>
      </c>
      <c r="C30" s="134">
        <v>3.33</v>
      </c>
      <c r="H30" s="146">
        <v>262541</v>
      </c>
    </row>
    <row r="31" spans="1:8" ht="15">
      <c r="A31" s="23" t="s">
        <v>86</v>
      </c>
      <c r="B31" s="143">
        <f t="shared" si="0"/>
        <v>8742.6153</v>
      </c>
      <c r="C31" s="134">
        <v>3.33</v>
      </c>
      <c r="H31" s="146">
        <v>262541</v>
      </c>
    </row>
    <row r="32" spans="1:8" ht="15">
      <c r="A32" s="148" t="s">
        <v>1</v>
      </c>
      <c r="B32" s="147">
        <f t="shared" si="0"/>
        <v>26227.8459</v>
      </c>
      <c r="C32" s="151">
        <f>SUM(C29:C31)</f>
        <v>9.99</v>
      </c>
      <c r="H32" s="146">
        <v>262541</v>
      </c>
    </row>
    <row r="33" spans="1:8" ht="15">
      <c r="A33" s="25" t="s">
        <v>87</v>
      </c>
      <c r="B33" s="143"/>
      <c r="C33" s="137"/>
      <c r="H33" s="146">
        <v>262541</v>
      </c>
    </row>
    <row r="34" spans="1:8" ht="15">
      <c r="A34" s="23" t="s">
        <v>88</v>
      </c>
      <c r="B34" s="143"/>
      <c r="C34" s="137"/>
      <c r="H34" s="146">
        <v>262541</v>
      </c>
    </row>
    <row r="35" spans="1:8" ht="15">
      <c r="A35" s="23" t="s">
        <v>89</v>
      </c>
      <c r="B35" s="143"/>
      <c r="C35" s="137"/>
      <c r="H35" s="146">
        <v>262541</v>
      </c>
    </row>
    <row r="36" spans="1:8" ht="15">
      <c r="A36" s="23" t="s">
        <v>90</v>
      </c>
      <c r="B36" s="143"/>
      <c r="C36" s="137"/>
      <c r="H36" s="146">
        <v>262541</v>
      </c>
    </row>
    <row r="37" spans="1:8" ht="15">
      <c r="A37" s="23" t="s">
        <v>91</v>
      </c>
      <c r="B37" s="143"/>
      <c r="C37" s="137"/>
      <c r="H37" s="146">
        <v>262541</v>
      </c>
    </row>
    <row r="38" spans="1:8" ht="15">
      <c r="A38" s="23" t="s">
        <v>92</v>
      </c>
      <c r="B38" s="143"/>
      <c r="C38" s="137"/>
      <c r="H38" s="146">
        <v>262541</v>
      </c>
    </row>
    <row r="39" spans="1:3" ht="15">
      <c r="A39" s="23" t="s">
        <v>93</v>
      </c>
      <c r="B39" s="143"/>
      <c r="C39" s="137"/>
    </row>
    <row r="40" spans="1:3" ht="15">
      <c r="A40" s="23" t="s">
        <v>94</v>
      </c>
      <c r="B40" s="143"/>
      <c r="C40" s="137"/>
    </row>
    <row r="41" spans="1:3" ht="15">
      <c r="A41" s="23" t="s">
        <v>95</v>
      </c>
      <c r="B41" s="143"/>
      <c r="C41" s="137"/>
    </row>
    <row r="42" spans="1:3" ht="15">
      <c r="A42" s="23" t="s">
        <v>96</v>
      </c>
      <c r="B42" s="143"/>
      <c r="C42" s="137"/>
    </row>
    <row r="43" spans="1:3" ht="15">
      <c r="A43" s="23" t="s">
        <v>97</v>
      </c>
      <c r="B43" s="143"/>
      <c r="C43" s="137"/>
    </row>
    <row r="44" spans="1:3" ht="15">
      <c r="A44" s="23" t="s">
        <v>98</v>
      </c>
      <c r="B44" s="143"/>
      <c r="C44" s="137"/>
    </row>
    <row r="45" spans="1:3" ht="15">
      <c r="A45" s="23" t="s">
        <v>99</v>
      </c>
      <c r="B45" s="143"/>
      <c r="C45" s="137"/>
    </row>
    <row r="46" spans="1:3" ht="15">
      <c r="A46" s="23" t="s">
        <v>100</v>
      </c>
      <c r="B46" s="143"/>
      <c r="C46" s="137"/>
    </row>
    <row r="47" spans="1:3" ht="15">
      <c r="A47" s="23" t="s">
        <v>101</v>
      </c>
      <c r="B47" s="143"/>
      <c r="C47" s="137"/>
    </row>
    <row r="48" spans="1:3" ht="15">
      <c r="A48" s="23" t="s">
        <v>102</v>
      </c>
      <c r="B48" s="143"/>
      <c r="C48" s="137"/>
    </row>
    <row r="49" spans="1:3" ht="15">
      <c r="A49" s="23" t="s">
        <v>103</v>
      </c>
      <c r="B49" s="143"/>
      <c r="C49" s="137"/>
    </row>
    <row r="50" spans="1:3" ht="15.75" thickBot="1">
      <c r="A50" s="24" t="s">
        <v>1</v>
      </c>
      <c r="B50" s="143"/>
      <c r="C50" s="137"/>
    </row>
    <row r="51" spans="1:3" ht="15.75" thickBot="1">
      <c r="A51" s="21" t="s">
        <v>104</v>
      </c>
      <c r="B51" s="144">
        <f>SUM(B7:B50)-(B32+B27+B20+B11)</f>
        <v>262541.0000000001</v>
      </c>
      <c r="C51" s="132">
        <f>C32+C27+C20+C11</f>
        <v>100</v>
      </c>
    </row>
    <row r="52" spans="1:3" ht="15">
      <c r="A52" s="28"/>
      <c r="C52" s="138"/>
    </row>
  </sheetData>
  <sheetProtection/>
  <mergeCells count="3">
    <mergeCell ref="A1:C1"/>
    <mergeCell ref="A2:C2"/>
    <mergeCell ref="A3:C3"/>
  </mergeCells>
  <printOptions/>
  <pageMargins left="1.1811023622047245" right="0.2362204724409449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4">
      <selection activeCell="A31" sqref="A31:I32"/>
    </sheetView>
  </sheetViews>
  <sheetFormatPr defaultColWidth="9.140625" defaultRowHeight="15"/>
  <cols>
    <col min="1" max="1" width="14.140625" style="0" customWidth="1"/>
    <col min="2" max="2" width="9.7109375" style="0" customWidth="1"/>
    <col min="3" max="3" width="11.7109375" style="0" customWidth="1"/>
    <col min="4" max="5" width="10.7109375" style="0" customWidth="1"/>
    <col min="6" max="11" width="17.7109375" style="0" customWidth="1"/>
  </cols>
  <sheetData>
    <row r="1" spans="1:11" ht="15">
      <c r="A1" s="159" t="s">
        <v>31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15">
      <c r="A2" s="171" t="s">
        <v>32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15" customHeight="1">
      <c r="A3" s="172" t="s">
        <v>23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ht="1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" customHeight="1">
      <c r="A5" s="162" t="s">
        <v>33</v>
      </c>
      <c r="B5" s="163"/>
      <c r="C5" s="163"/>
      <c r="D5" s="163"/>
      <c r="E5" s="163"/>
      <c r="F5" s="163"/>
      <c r="G5" s="163"/>
      <c r="H5" s="163"/>
      <c r="I5" s="163"/>
      <c r="J5" s="163"/>
      <c r="K5" s="164"/>
    </row>
    <row r="6" spans="1:11" ht="21.75" customHeight="1">
      <c r="A6" s="112" t="s">
        <v>34</v>
      </c>
      <c r="B6" s="165" t="s">
        <v>35</v>
      </c>
      <c r="C6" s="165"/>
      <c r="D6" s="165"/>
      <c r="E6" s="165"/>
      <c r="F6" s="165" t="s">
        <v>37</v>
      </c>
      <c r="G6" s="165"/>
      <c r="H6" s="165" t="s">
        <v>36</v>
      </c>
      <c r="I6" s="165"/>
      <c r="J6" s="165"/>
      <c r="K6" s="124" t="s">
        <v>37</v>
      </c>
    </row>
    <row r="7" spans="1:11" ht="15">
      <c r="A7" s="113" t="s">
        <v>38</v>
      </c>
      <c r="B7" s="166" t="s">
        <v>39</v>
      </c>
      <c r="C7" s="166"/>
      <c r="D7" s="166"/>
      <c r="E7" s="166"/>
      <c r="F7" s="166" t="s">
        <v>39</v>
      </c>
      <c r="G7" s="166"/>
      <c r="H7" s="166" t="s">
        <v>40</v>
      </c>
      <c r="I7" s="166"/>
      <c r="J7" s="166"/>
      <c r="K7" s="125" t="s">
        <v>41</v>
      </c>
    </row>
    <row r="8" spans="1:11" ht="15">
      <c r="A8" s="113" t="s">
        <v>42</v>
      </c>
      <c r="B8" s="166" t="s">
        <v>43</v>
      </c>
      <c r="C8" s="166"/>
      <c r="D8" s="166"/>
      <c r="E8" s="166"/>
      <c r="F8" s="166" t="s">
        <v>48</v>
      </c>
      <c r="G8" s="166"/>
      <c r="H8" s="166" t="s">
        <v>44</v>
      </c>
      <c r="I8" s="166"/>
      <c r="J8" s="166"/>
      <c r="K8" s="125" t="s">
        <v>41</v>
      </c>
    </row>
    <row r="9" spans="1:11" ht="15">
      <c r="A9" s="113" t="s">
        <v>45</v>
      </c>
      <c r="B9" s="166" t="s">
        <v>39</v>
      </c>
      <c r="C9" s="166"/>
      <c r="D9" s="166"/>
      <c r="E9" s="166"/>
      <c r="F9" s="166" t="s">
        <v>39</v>
      </c>
      <c r="G9" s="166"/>
      <c r="H9" s="166" t="s">
        <v>44</v>
      </c>
      <c r="I9" s="166"/>
      <c r="J9" s="166"/>
      <c r="K9" s="125" t="s">
        <v>41</v>
      </c>
    </row>
    <row r="10" spans="1:11" ht="15">
      <c r="A10" s="114" t="s">
        <v>46</v>
      </c>
      <c r="B10" s="166" t="s">
        <v>47</v>
      </c>
      <c r="C10" s="166"/>
      <c r="D10" s="166"/>
      <c r="E10" s="166"/>
      <c r="F10" s="166" t="s">
        <v>48</v>
      </c>
      <c r="G10" s="166"/>
      <c r="H10" s="166" t="s">
        <v>47</v>
      </c>
      <c r="I10" s="166"/>
      <c r="J10" s="166"/>
      <c r="K10" s="125" t="s">
        <v>48</v>
      </c>
    </row>
    <row r="11" spans="1:11" ht="15.75" thickBot="1">
      <c r="A11" s="115" t="s">
        <v>49</v>
      </c>
      <c r="B11" s="167" t="s">
        <v>117</v>
      </c>
      <c r="C11" s="167"/>
      <c r="D11" s="167"/>
      <c r="E11" s="167"/>
      <c r="F11" s="167" t="s">
        <v>48</v>
      </c>
      <c r="G11" s="167"/>
      <c r="H11" s="167" t="s">
        <v>39</v>
      </c>
      <c r="I11" s="167"/>
      <c r="J11" s="167"/>
      <c r="K11" s="126" t="s">
        <v>39</v>
      </c>
    </row>
    <row r="12" spans="1:11" ht="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ht="11.25" customHeight="1"/>
    <row r="14" ht="11.25" customHeight="1" thickBot="1"/>
    <row r="15" spans="1:11" ht="37.5" customHeight="1">
      <c r="A15" s="116" t="s">
        <v>50</v>
      </c>
      <c r="B15" s="117" t="s">
        <v>51</v>
      </c>
      <c r="C15" s="117" t="s">
        <v>52</v>
      </c>
      <c r="D15" s="117" t="s">
        <v>53</v>
      </c>
      <c r="E15" s="117" t="s">
        <v>54</v>
      </c>
      <c r="F15" s="117" t="s">
        <v>55</v>
      </c>
      <c r="G15" s="117" t="s">
        <v>56</v>
      </c>
      <c r="H15" s="117" t="s">
        <v>57</v>
      </c>
      <c r="I15" s="117" t="s">
        <v>58</v>
      </c>
      <c r="J15" s="117" t="s">
        <v>59</v>
      </c>
      <c r="K15" s="118" t="s">
        <v>60</v>
      </c>
    </row>
    <row r="16" spans="1:11" ht="11.25" customHeight="1">
      <c r="A16" s="119"/>
      <c r="B16" s="13"/>
      <c r="C16" s="14" t="s">
        <v>49</v>
      </c>
      <c r="D16" s="13"/>
      <c r="E16" s="13"/>
      <c r="F16" s="13"/>
      <c r="G16" s="13"/>
      <c r="H16" s="13"/>
      <c r="I16" s="13"/>
      <c r="J16" s="13"/>
      <c r="K16" s="120"/>
    </row>
    <row r="17" spans="1:11" ht="11.25" customHeight="1">
      <c r="A17" s="119"/>
      <c r="B17" s="13"/>
      <c r="C17" s="14" t="s">
        <v>49</v>
      </c>
      <c r="D17" s="13"/>
      <c r="E17" s="13"/>
      <c r="F17" s="13"/>
      <c r="G17" s="13"/>
      <c r="H17" s="13"/>
      <c r="I17" s="13"/>
      <c r="J17" s="13"/>
      <c r="K17" s="120"/>
    </row>
    <row r="18" spans="1:11" ht="11.25" customHeight="1">
      <c r="A18" s="119"/>
      <c r="B18" s="13"/>
      <c r="C18" s="14" t="s">
        <v>49</v>
      </c>
      <c r="D18" s="13"/>
      <c r="E18" s="13"/>
      <c r="F18" s="13"/>
      <c r="G18" s="13"/>
      <c r="H18" s="13"/>
      <c r="I18" s="13"/>
      <c r="J18" s="13"/>
      <c r="K18" s="120"/>
    </row>
    <row r="19" spans="1:11" ht="11.25" customHeight="1">
      <c r="A19" s="121"/>
      <c r="B19" s="15"/>
      <c r="C19" s="15" t="s">
        <v>46</v>
      </c>
      <c r="D19" s="16"/>
      <c r="E19" s="16"/>
      <c r="F19" s="17"/>
      <c r="G19" s="17"/>
      <c r="H19" s="18"/>
      <c r="I19" s="17"/>
      <c r="J19" s="17"/>
      <c r="K19" s="122"/>
    </row>
    <row r="20" spans="1:11" ht="11.25" customHeight="1">
      <c r="A20" s="121"/>
      <c r="B20" s="15"/>
      <c r="C20" s="15" t="s">
        <v>46</v>
      </c>
      <c r="D20" s="16"/>
      <c r="E20" s="16"/>
      <c r="F20" s="17"/>
      <c r="G20" s="17"/>
      <c r="H20" s="18"/>
      <c r="I20" s="17"/>
      <c r="J20" s="17"/>
      <c r="K20" s="122"/>
    </row>
    <row r="21" spans="1:11" ht="11.25" customHeight="1">
      <c r="A21" s="121"/>
      <c r="B21" s="15"/>
      <c r="C21" s="15" t="s">
        <v>46</v>
      </c>
      <c r="D21" s="16"/>
      <c r="E21" s="16"/>
      <c r="F21" s="17"/>
      <c r="G21" s="17"/>
      <c r="H21" s="18"/>
      <c r="I21" s="17"/>
      <c r="J21" s="17"/>
      <c r="K21" s="122"/>
    </row>
    <row r="22" spans="1:11" ht="11.25" customHeight="1">
      <c r="A22" s="121"/>
      <c r="B22" s="15"/>
      <c r="C22" s="15" t="s">
        <v>38</v>
      </c>
      <c r="D22" s="15"/>
      <c r="E22" s="15"/>
      <c r="F22" s="17"/>
      <c r="G22" s="17"/>
      <c r="H22" s="18"/>
      <c r="I22" s="18"/>
      <c r="J22" s="17"/>
      <c r="K22" s="122"/>
    </row>
    <row r="23" spans="1:11" ht="11.25" customHeight="1">
      <c r="A23" s="121"/>
      <c r="B23" s="15"/>
      <c r="C23" s="15" t="s">
        <v>38</v>
      </c>
      <c r="D23" s="15"/>
      <c r="E23" s="15"/>
      <c r="F23" s="17"/>
      <c r="G23" s="18"/>
      <c r="H23" s="18"/>
      <c r="I23" s="18"/>
      <c r="J23" s="17"/>
      <c r="K23" s="122"/>
    </row>
    <row r="24" spans="1:11" ht="12" customHeight="1">
      <c r="A24" s="121"/>
      <c r="B24" s="15"/>
      <c r="C24" s="15" t="s">
        <v>38</v>
      </c>
      <c r="D24" s="15"/>
      <c r="E24" s="15"/>
      <c r="F24" s="17"/>
      <c r="G24" s="17"/>
      <c r="H24" s="18"/>
      <c r="I24" s="18"/>
      <c r="J24" s="17"/>
      <c r="K24" s="122"/>
    </row>
    <row r="25" spans="1:11" ht="12" customHeight="1">
      <c r="A25" s="121"/>
      <c r="B25" s="15"/>
      <c r="C25" s="15" t="s">
        <v>61</v>
      </c>
      <c r="D25" s="16"/>
      <c r="E25" s="15"/>
      <c r="F25" s="17"/>
      <c r="G25" s="17"/>
      <c r="H25" s="18"/>
      <c r="I25" s="17"/>
      <c r="J25" s="19"/>
      <c r="K25" s="123"/>
    </row>
    <row r="26" spans="1:11" ht="15">
      <c r="A26" s="121"/>
      <c r="B26" s="15"/>
      <c r="C26" s="15" t="s">
        <v>61</v>
      </c>
      <c r="D26" s="16"/>
      <c r="E26" s="15"/>
      <c r="F26" s="17"/>
      <c r="G26" s="17"/>
      <c r="H26" s="18"/>
      <c r="I26" s="17"/>
      <c r="J26" s="19"/>
      <c r="K26" s="123"/>
    </row>
    <row r="27" spans="1:11" ht="15">
      <c r="A27" s="121"/>
      <c r="B27" s="15"/>
      <c r="C27" s="15" t="s">
        <v>61</v>
      </c>
      <c r="D27" s="16"/>
      <c r="E27" s="15"/>
      <c r="F27" s="17"/>
      <c r="G27" s="17"/>
      <c r="H27" s="18"/>
      <c r="I27" s="17"/>
      <c r="J27" s="19"/>
      <c r="K27" s="123"/>
    </row>
    <row r="28" spans="1:11" ht="15">
      <c r="A28" s="121"/>
      <c r="B28" s="15"/>
      <c r="C28" s="15" t="s">
        <v>62</v>
      </c>
      <c r="D28" s="16"/>
      <c r="E28" s="15"/>
      <c r="F28" s="17"/>
      <c r="G28" s="17"/>
      <c r="H28" s="18"/>
      <c r="I28" s="18"/>
      <c r="J28" s="17"/>
      <c r="K28" s="122"/>
    </row>
    <row r="29" spans="1:11" ht="15">
      <c r="A29" s="121"/>
      <c r="B29" s="15"/>
      <c r="C29" s="15" t="s">
        <v>62</v>
      </c>
      <c r="D29" s="16"/>
      <c r="E29" s="15"/>
      <c r="F29" s="17"/>
      <c r="G29" s="17"/>
      <c r="H29" s="18"/>
      <c r="I29" s="18"/>
      <c r="J29" s="17"/>
      <c r="K29" s="122"/>
    </row>
    <row r="30" spans="1:11" ht="15">
      <c r="A30" s="121"/>
      <c r="B30" s="15"/>
      <c r="C30" s="15" t="s">
        <v>62</v>
      </c>
      <c r="D30" s="16"/>
      <c r="E30" s="15"/>
      <c r="F30" s="17"/>
      <c r="G30" s="17"/>
      <c r="H30" s="18"/>
      <c r="I30" s="18"/>
      <c r="J30" s="17"/>
      <c r="K30" s="122"/>
    </row>
    <row r="31" spans="1:11" ht="15">
      <c r="A31" s="168" t="s">
        <v>120</v>
      </c>
      <c r="B31" s="165"/>
      <c r="C31" s="165"/>
      <c r="D31" s="165"/>
      <c r="E31" s="165"/>
      <c r="F31" s="165"/>
      <c r="G31" s="165"/>
      <c r="H31" s="165"/>
      <c r="I31" s="165"/>
      <c r="J31" s="111" t="s">
        <v>121</v>
      </c>
      <c r="K31" s="127" t="s">
        <v>123</v>
      </c>
    </row>
    <row r="32" spans="1:11" ht="15.75" customHeight="1" thickBot="1">
      <c r="A32" s="169"/>
      <c r="B32" s="170"/>
      <c r="C32" s="170"/>
      <c r="D32" s="170"/>
      <c r="E32" s="170"/>
      <c r="F32" s="170"/>
      <c r="G32" s="170"/>
      <c r="H32" s="170"/>
      <c r="I32" s="170"/>
      <c r="J32" s="160" t="s">
        <v>122</v>
      </c>
      <c r="K32" s="161"/>
    </row>
  </sheetData>
  <sheetProtection/>
  <mergeCells count="24">
    <mergeCell ref="F11:G11"/>
    <mergeCell ref="B7:E7"/>
    <mergeCell ref="B8:E8"/>
    <mergeCell ref="B9:E9"/>
    <mergeCell ref="B10:E10"/>
    <mergeCell ref="F9:G9"/>
    <mergeCell ref="A1:K1"/>
    <mergeCell ref="A2:K2"/>
    <mergeCell ref="A3:K3"/>
    <mergeCell ref="B6:E6"/>
    <mergeCell ref="F6:G6"/>
    <mergeCell ref="F10:G10"/>
    <mergeCell ref="F7:G7"/>
    <mergeCell ref="F8:G8"/>
    <mergeCell ref="J32:K32"/>
    <mergeCell ref="A5:K5"/>
    <mergeCell ref="H6:J6"/>
    <mergeCell ref="H7:J7"/>
    <mergeCell ref="H8:J8"/>
    <mergeCell ref="H9:J9"/>
    <mergeCell ref="H10:J10"/>
    <mergeCell ref="H11:J11"/>
    <mergeCell ref="A31:I32"/>
    <mergeCell ref="B11:E11"/>
  </mergeCells>
  <printOptions/>
  <pageMargins left="0.6299212598425197" right="0.3937007874015748" top="0.7086614173228347" bottom="0.1968503937007874" header="0.4724409448818898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Miramar de Souza Almeida</dc:creator>
  <cp:keywords/>
  <dc:description/>
  <cp:lastModifiedBy>Irene Sabatino Pereira</cp:lastModifiedBy>
  <cp:lastPrinted>2018-07-03T19:04:03Z</cp:lastPrinted>
  <dcterms:created xsi:type="dcterms:W3CDTF">2015-08-25T14:37:43Z</dcterms:created>
  <dcterms:modified xsi:type="dcterms:W3CDTF">2023-03-14T18:27:16Z</dcterms:modified>
  <cp:category/>
  <cp:version/>
  <cp:contentType/>
  <cp:contentStatus/>
</cp:coreProperties>
</file>