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queryTables/queryTable1.xml" ContentType="application/vnd.openxmlformats-officedocument.spreadsheetml.queryTable+xml"/>
  <Override PartName="/xl/tables/table8.xml" ContentType="application/vnd.openxmlformats-officedocument.spreadsheetml.table+xml"/>
  <Override PartName="/xl/tables/table9.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EstaPastaDeTrabalho"/>
  <mc:AlternateContent xmlns:mc="http://schemas.openxmlformats.org/markup-compatibility/2006">
    <mc:Choice Requires="x15">
      <x15ac:absPath xmlns:x15ac="http://schemas.microsoft.com/office/spreadsheetml/2010/11/ac" url="Y:\12 - RELATORIOS_CBH-PP\2- PLANO DE BACIA\8- PLANO DE AÇÃO_INVESTIMENTOS_2020-2023 (ATUALIZAÇÃO)\7- Atualização PAPI 2022 (Rel. Situação 2022)\"/>
    </mc:Choice>
  </mc:AlternateContent>
  <xr:revisionPtr revIDLastSave="0" documentId="8_{31C0E273-475A-4208-8DF5-AC999A58FD16}" xr6:coauthVersionLast="47" xr6:coauthVersionMax="47" xr10:uidLastSave="{00000000-0000-0000-0000-000000000000}"/>
  <bookViews>
    <workbookView xWindow="28680" yWindow="-120" windowWidth="20730" windowHeight="11160" tabRatio="585" activeTab="1" xr2:uid="{00000000-000D-0000-FFFF-FFFF00000000}"/>
  </bookViews>
  <sheets>
    <sheet name="PAPI_21 (Delib. 190) " sheetId="6" r:id="rId1"/>
    <sheet name="PAPI_22_23 (Delib. 246) " sheetId="7" r:id="rId2"/>
    <sheet name="Consolidaçao - 1" sheetId="3" r:id="rId3"/>
    <sheet name="Consolidaçao - 2" sheetId="11" r:id="rId4"/>
    <sheet name="Orientações" sheetId="12" r:id="rId5"/>
    <sheet name="Operacional" sheetId="2" r:id="rId6"/>
    <sheet name="Explicativo" sheetId="9" state="hidden" r:id="rId7"/>
    <sheet name="de-para 246 190" sheetId="10" state="hidden" r:id="rId8"/>
  </sheets>
  <definedNames>
    <definedName name="_xlnm._FilterDatabase" localSheetId="2" hidden="1">'Consolidaçao - 1'!$H$2:$Q$2</definedName>
    <definedName name="_xlnm._FilterDatabase" localSheetId="0" hidden="1">#REF!</definedName>
    <definedName name="_xlnm._FilterDatabase" localSheetId="1" hidden="1">#REF!</definedName>
    <definedName name="_xlcn.WorksheetConnection_05PCJPAPI_simulação_modelo_novo_BRUNO.xlsxDE_PARA_N" hidden="1">DE_PARA_N[]</definedName>
    <definedName name="DadosExternos_1" localSheetId="7" hidden="1">'de-para 246 190'!$J$1:$K$33</definedName>
    <definedName name="DadosExternos_2" localSheetId="7" hidden="1">'de-para 246 190'!$M$1:$N$30</definedName>
    <definedName name="SegmentaçãodeDados_Ano">#N/A</definedName>
  </definedNames>
  <calcPr calcId="191028"/>
  <pivotCaches>
    <pivotCache cacheId="0" r:id="rId9"/>
  </pivotCaches>
  <extLst>
    <ext xmlns:x14="http://schemas.microsoft.com/office/spreadsheetml/2009/9/main" uri="{876F7934-8845-4945-9796-88D515C7AA90}">
      <x14:pivotCaches>
        <pivotCache cacheId="1" r:id="rId10"/>
      </x14:pivotCaches>
    </ex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841E416B-1EF1-43b6-AB56-02D37102CBD5}">
      <x15:pivotCaches>
        <pivotCache cacheId="2" r:id="rId12"/>
        <pivotCache cacheId="3" r:id="rId13"/>
        <pivotCache cacheId="4" r:id="rId14"/>
        <pivotCache cacheId="5" r:id="rId15"/>
        <pivotCache cacheId="6" r:id="rId16"/>
      </x15:pivotCaches>
    </ext>
    <ext xmlns:x15="http://schemas.microsoft.com/office/spreadsheetml/2010/11/main" uri="{983426D0-5260-488c-9760-48F4B6AC55F4}">
      <x15:pivotTableReferences>
        <x15:pivotTableReference r:id="rId17"/>
        <x15:pivotTableReference r:id="rId18"/>
        <x15:pivotTableReference r:id="rId19"/>
        <x15:pivotTableReference r:id="rId20"/>
        <x15:pivotTableReference r:id="rId21"/>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API_21_23_9cd80fd0-f141-4633-b598-37440a145aac" name="PAPI_21_23" connection="Consulta - PAPI_21_23"/>
          <x15:modelTable id="DE_PARA_N" name="DE_PARA_N" connection="WorksheetConnection_05 PCJ PAPI_simulação_modelo_novo_BRUNO.xlsx!DE_PARA_N"/>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98" i="7" l="1"/>
  <c r="P61" i="7"/>
  <c r="P12" i="7"/>
  <c r="P13" i="7"/>
  <c r="P14" i="7"/>
  <c r="Q104" i="7"/>
  <c r="P91" i="7"/>
  <c r="P84" i="7"/>
  <c r="P83" i="7"/>
  <c r="P82" i="7"/>
  <c r="P81" i="7"/>
  <c r="P43" i="7"/>
  <c r="P60" i="7" l="1"/>
  <c r="P56" i="7"/>
  <c r="P33" i="7"/>
  <c r="P32" i="7"/>
  <c r="P36" i="7"/>
  <c r="P9" i="7" l="1"/>
  <c r="P40" i="6"/>
  <c r="P39" i="6"/>
  <c r="P27" i="6" l="1"/>
  <c r="P14" i="6"/>
  <c r="P13" i="6"/>
  <c r="P5" i="6" l="1"/>
  <c r="P2" i="6" l="1"/>
  <c r="P3" i="6"/>
  <c r="P4" i="6"/>
  <c r="P6" i="6"/>
  <c r="P5" i="7"/>
  <c r="P6" i="7"/>
  <c r="P7" i="7"/>
  <c r="P2" i="7"/>
  <c r="P3" i="7"/>
  <c r="P4" i="7"/>
  <c r="P8" i="7"/>
  <c r="P10" i="7"/>
  <c r="P11" i="7"/>
  <c r="P15" i="7"/>
  <c r="P16" i="7"/>
  <c r="P17" i="7"/>
  <c r="P18" i="7"/>
  <c r="P19" i="7"/>
  <c r="P20" i="7"/>
  <c r="P21" i="7"/>
  <c r="P22" i="7"/>
  <c r="P23" i="7"/>
  <c r="P24" i="7"/>
  <c r="P27" i="7"/>
  <c r="P28" i="7"/>
  <c r="P29" i="7"/>
  <c r="P30" i="7"/>
  <c r="P31" i="7"/>
  <c r="P39" i="7"/>
  <c r="P40" i="7"/>
  <c r="P41" i="7"/>
  <c r="P42" i="7"/>
  <c r="P44" i="7"/>
  <c r="P45" i="7"/>
  <c r="P46" i="7"/>
  <c r="P47" i="7"/>
  <c r="P48" i="7"/>
  <c r="P51" i="7"/>
  <c r="P52" i="7"/>
  <c r="P53" i="7"/>
  <c r="P54" i="7"/>
  <c r="P55" i="7"/>
  <c r="P57" i="7"/>
  <c r="P58" i="7"/>
  <c r="P59" i="7"/>
  <c r="P62" i="7"/>
  <c r="P63" i="7"/>
  <c r="P64" i="7"/>
  <c r="P65" i="7"/>
  <c r="P66" i="7"/>
  <c r="P67" i="7"/>
  <c r="P68" i="7"/>
  <c r="P69" i="7"/>
  <c r="P70" i="7"/>
  <c r="P71" i="7"/>
  <c r="P72" i="7"/>
  <c r="P73" i="7"/>
  <c r="P74" i="7"/>
  <c r="P75" i="7"/>
  <c r="P76" i="7"/>
  <c r="P77" i="7"/>
  <c r="P78" i="7"/>
  <c r="P79" i="7"/>
  <c r="P80" i="7"/>
  <c r="P85" i="7"/>
  <c r="P86" i="7"/>
  <c r="P87" i="7"/>
  <c r="P88" i="7"/>
  <c r="P89" i="7"/>
  <c r="P90" i="7"/>
  <c r="P92" i="7"/>
  <c r="P93" i="7"/>
  <c r="P94" i="7"/>
  <c r="P95" i="7"/>
  <c r="P97"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7" i="6"/>
  <c r="P8" i="6"/>
  <c r="P9" i="6"/>
  <c r="P10" i="6"/>
  <c r="P11" i="6"/>
  <c r="P12" i="6"/>
  <c r="P15" i="6"/>
  <c r="P16" i="6"/>
  <c r="P17" i="6"/>
  <c r="P18" i="6"/>
  <c r="P19" i="6"/>
  <c r="P20" i="6"/>
  <c r="P21" i="6"/>
  <c r="P22" i="6"/>
  <c r="P23" i="6"/>
  <c r="P24" i="6"/>
  <c r="P25" i="6"/>
  <c r="P26" i="6"/>
  <c r="P28" i="6"/>
  <c r="P29" i="6"/>
  <c r="P30" i="6"/>
  <c r="P31" i="6"/>
  <c r="P32" i="6"/>
  <c r="P33" i="6"/>
  <c r="P34" i="6"/>
  <c r="P35" i="6"/>
  <c r="P36" i="6"/>
  <c r="P37" i="6"/>
  <c r="P44" i="6"/>
  <c r="P45" i="6"/>
  <c r="P46" i="6"/>
  <c r="P47" i="6"/>
  <c r="P50" i="6"/>
  <c r="P51" i="6"/>
  <c r="P54" i="6"/>
  <c r="P55" i="6"/>
  <c r="P56" i="6"/>
  <c r="P57" i="6"/>
  <c r="P58" i="6"/>
  <c r="P59"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Q16" i="3" l="1"/>
  <c r="Q17" i="3"/>
  <c r="Q18" i="3"/>
  <c r="Q19" i="3"/>
  <c r="Q20" i="3"/>
  <c r="Q21" i="3"/>
  <c r="Q22" i="3"/>
  <c r="Q23" i="3"/>
  <c r="Q24" i="3"/>
  <c r="Q25" i="3"/>
  <c r="Q26" i="3"/>
  <c r="Q27" i="3"/>
  <c r="Q28" i="3"/>
  <c r="Q15" i="3"/>
  <c r="P16" i="3"/>
  <c r="P17" i="3"/>
  <c r="P18" i="3"/>
  <c r="P19" i="3"/>
  <c r="P20" i="3"/>
  <c r="P21" i="3"/>
  <c r="P22" i="3"/>
  <c r="P23" i="3"/>
  <c r="P24" i="3"/>
  <c r="P25" i="3"/>
  <c r="P26" i="3"/>
  <c r="P27" i="3"/>
  <c r="P28" i="3"/>
  <c r="P15" i="3"/>
  <c r="O16" i="3"/>
  <c r="O17" i="3"/>
  <c r="O18" i="3"/>
  <c r="O19" i="3"/>
  <c r="O20" i="3"/>
  <c r="O21" i="3"/>
  <c r="O22" i="3"/>
  <c r="O23" i="3"/>
  <c r="O24" i="3"/>
  <c r="O25" i="3"/>
  <c r="O26" i="3"/>
  <c r="O27" i="3"/>
  <c r="O28" i="3"/>
  <c r="O15" i="3"/>
  <c r="N16" i="3"/>
  <c r="N17" i="3"/>
  <c r="N18" i="3"/>
  <c r="N19" i="3"/>
  <c r="N20" i="3"/>
  <c r="N21" i="3"/>
  <c r="N22" i="3"/>
  <c r="N23" i="3"/>
  <c r="N24" i="3"/>
  <c r="N25" i="3"/>
  <c r="N26" i="3"/>
  <c r="N27" i="3"/>
  <c r="N28" i="3"/>
  <c r="N15" i="3"/>
  <c r="N4" i="3" l="1"/>
  <c r="N5" i="3"/>
  <c r="N6" i="3"/>
  <c r="N7" i="3"/>
  <c r="N8" i="3"/>
  <c r="N9" i="3"/>
  <c r="N10" i="3"/>
  <c r="N11" i="3"/>
  <c r="N12" i="3"/>
  <c r="N13" i="3"/>
  <c r="N14" i="3"/>
  <c r="N3" i="3"/>
  <c r="L4" i="3"/>
  <c r="L5" i="3"/>
  <c r="L6" i="3"/>
  <c r="L7" i="3"/>
  <c r="L8" i="3"/>
  <c r="L9" i="3"/>
  <c r="L10" i="3"/>
  <c r="L11" i="3"/>
  <c r="L12" i="3"/>
  <c r="L13" i="3"/>
  <c r="L14" i="3"/>
  <c r="L15" i="3"/>
  <c r="L16" i="3"/>
  <c r="L17" i="3"/>
  <c r="L18" i="3"/>
  <c r="L19" i="3"/>
  <c r="L20" i="3"/>
  <c r="L21" i="3"/>
  <c r="L22" i="3"/>
  <c r="L23" i="3"/>
  <c r="L24" i="3"/>
  <c r="L25" i="3"/>
  <c r="L26" i="3"/>
  <c r="L27" i="3"/>
  <c r="L28" i="3"/>
  <c r="L3" i="3"/>
  <c r="K4" i="3"/>
  <c r="K5" i="3"/>
  <c r="K6" i="3"/>
  <c r="K7" i="3"/>
  <c r="K8" i="3"/>
  <c r="K9" i="3"/>
  <c r="K10" i="3"/>
  <c r="K11" i="3"/>
  <c r="K12" i="3"/>
  <c r="K13" i="3"/>
  <c r="K14" i="3"/>
  <c r="K15" i="3"/>
  <c r="K16" i="3"/>
  <c r="K17" i="3"/>
  <c r="K18" i="3"/>
  <c r="K19" i="3"/>
  <c r="K20" i="3"/>
  <c r="K21" i="3"/>
  <c r="K22" i="3"/>
  <c r="K23" i="3"/>
  <c r="K24" i="3"/>
  <c r="K25" i="3"/>
  <c r="K26" i="3"/>
  <c r="K27" i="3"/>
  <c r="K28" i="3"/>
  <c r="K3" i="3"/>
  <c r="J4" i="3"/>
  <c r="J5" i="3"/>
  <c r="J6" i="3"/>
  <c r="J7" i="3"/>
  <c r="J8" i="3"/>
  <c r="J9" i="3"/>
  <c r="J10" i="3"/>
  <c r="J11" i="3"/>
  <c r="J12" i="3"/>
  <c r="J13" i="3"/>
  <c r="J14" i="3"/>
  <c r="J15" i="3"/>
  <c r="J16" i="3"/>
  <c r="J17" i="3"/>
  <c r="J18" i="3"/>
  <c r="J19" i="3"/>
  <c r="J20" i="3"/>
  <c r="J21" i="3"/>
  <c r="J22" i="3"/>
  <c r="J23" i="3"/>
  <c r="J24" i="3"/>
  <c r="J25" i="3"/>
  <c r="J26" i="3"/>
  <c r="J27" i="3"/>
  <c r="J28" i="3"/>
  <c r="J3" i="3"/>
  <c r="I4" i="3"/>
  <c r="I5" i="3"/>
  <c r="I6" i="3"/>
  <c r="I7" i="3"/>
  <c r="I8" i="3"/>
  <c r="I9" i="3"/>
  <c r="I10" i="3"/>
  <c r="I11" i="3"/>
  <c r="I12" i="3"/>
  <c r="I13" i="3"/>
  <c r="I14" i="3"/>
  <c r="I15" i="3"/>
  <c r="I16" i="3"/>
  <c r="I17" i="3"/>
  <c r="I18" i="3"/>
  <c r="I19" i="3"/>
  <c r="I20" i="3"/>
  <c r="I21" i="3"/>
  <c r="I22" i="3"/>
  <c r="I23" i="3"/>
  <c r="I24" i="3"/>
  <c r="I25" i="3"/>
  <c r="I26" i="3"/>
  <c r="I27" i="3"/>
  <c r="I28" i="3"/>
  <c r="I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 i="3"/>
  <c r="K31" i="3" l="1"/>
  <c r="J31" i="3"/>
  <c r="D37" i="3"/>
  <c r="C37" i="3"/>
  <c r="B37" i="3"/>
  <c r="I31" i="3" l="1"/>
  <c r="I32" i="3" s="1"/>
  <c r="B38" i="3"/>
  <c r="C38" i="3"/>
  <c r="D38" i="3"/>
  <c r="K32" i="3" l="1"/>
  <c r="J32" i="3"/>
  <c r="F3"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4" i="3"/>
  <c r="F5" i="3"/>
  <c r="M16" i="3" l="1"/>
  <c r="M3" i="3"/>
  <c r="M28" i="3"/>
  <c r="M12" i="3"/>
  <c r="M8" i="3"/>
  <c r="M20" i="3"/>
  <c r="M21" i="3"/>
  <c r="M13" i="3"/>
  <c r="M5" i="3"/>
  <c r="M24" i="3"/>
  <c r="M22" i="3"/>
  <c r="M14" i="3"/>
  <c r="M6" i="3"/>
  <c r="M26" i="3"/>
  <c r="M23" i="3"/>
  <c r="M15" i="3"/>
  <c r="M7" i="3"/>
  <c r="M27" i="3"/>
  <c r="M19" i="3"/>
  <c r="M11" i="3"/>
  <c r="M25" i="3"/>
  <c r="M17" i="3"/>
  <c r="M9" i="3"/>
  <c r="M4" i="3"/>
  <c r="M10" i="3"/>
  <c r="M18" i="3"/>
  <c r="Q3" i="3" l="1"/>
  <c r="P3" i="3"/>
  <c r="O3" i="3"/>
  <c r="P10" i="3"/>
  <c r="O10" i="3"/>
  <c r="Q10" i="3"/>
  <c r="O5" i="3"/>
  <c r="P5" i="3"/>
  <c r="Q5" i="3"/>
  <c r="Q9" i="3"/>
  <c r="O9" i="3"/>
  <c r="P9" i="3"/>
  <c r="Q6" i="3"/>
  <c r="P6" i="3"/>
  <c r="O6" i="3"/>
  <c r="Q8" i="3"/>
  <c r="O8" i="3"/>
  <c r="P8" i="3"/>
  <c r="Q7" i="3"/>
  <c r="P7" i="3"/>
  <c r="O7" i="3"/>
  <c r="O4" i="3"/>
  <c r="Q4" i="3"/>
  <c r="P4" i="3"/>
  <c r="O13" i="3"/>
  <c r="Q13" i="3"/>
  <c r="P13" i="3"/>
  <c r="Q11" i="3"/>
  <c r="P11" i="3"/>
  <c r="O11" i="3"/>
  <c r="Q14" i="3"/>
  <c r="P14" i="3"/>
  <c r="O14" i="3"/>
  <c r="Q12" i="3"/>
  <c r="P12" i="3"/>
  <c r="O12" i="3"/>
  <c r="R20" i="3" l="1"/>
  <c r="S20" i="3" s="1"/>
  <c r="R27" i="3"/>
  <c r="S27" i="3" s="1"/>
  <c r="R28" i="3"/>
  <c r="S28" i="3" s="1"/>
  <c r="R21" i="3"/>
  <c r="S21" i="3" s="1"/>
  <c r="R11" i="3"/>
  <c r="S11" i="3" s="1"/>
  <c r="R17" i="3"/>
  <c r="S17" i="3" s="1"/>
  <c r="R23" i="3"/>
  <c r="S23" i="3" s="1"/>
  <c r="R24" i="3"/>
  <c r="S24" i="3" s="1"/>
  <c r="R6" i="3"/>
  <c r="S6" i="3" s="1"/>
  <c r="R10" i="3"/>
  <c r="S10" i="3" s="1"/>
  <c r="R18" i="3"/>
  <c r="S18" i="3" s="1"/>
  <c r="R3" i="3"/>
  <c r="S3" i="3" s="1"/>
  <c r="R19" i="3"/>
  <c r="S19" i="3" s="1"/>
  <c r="R7" i="3"/>
  <c r="S7" i="3" s="1"/>
  <c r="R25" i="3"/>
  <c r="S25" i="3" s="1"/>
  <c r="R13" i="3"/>
  <c r="S13" i="3" s="1"/>
  <c r="R8" i="3"/>
  <c r="S8" i="3" s="1"/>
  <c r="R12" i="3"/>
  <c r="S12" i="3" s="1"/>
  <c r="R5" i="3"/>
  <c r="S5" i="3" s="1"/>
  <c r="R4" i="3"/>
  <c r="S4" i="3" s="1"/>
  <c r="R9" i="3"/>
  <c r="S9" i="3" s="1"/>
  <c r="R22" i="3"/>
  <c r="S22" i="3" s="1"/>
  <c r="R14" i="3"/>
  <c r="S14" i="3" s="1"/>
  <c r="R16" i="3"/>
  <c r="S16" i="3" s="1"/>
  <c r="R26" i="3"/>
  <c r="S26" i="3" s="1"/>
  <c r="R15" i="3"/>
  <c r="S1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Franco de Souza</author>
  </authors>
  <commentList>
    <comment ref="A1" authorId="0" shapeId="0" xr:uid="{33EC427A-5E33-49FC-A7EE-390760DCBE86}">
      <text>
        <r>
          <rPr>
            <b/>
            <sz val="9"/>
            <color indexed="81"/>
            <rFont val="Segoe UI"/>
            <family val="2"/>
          </rPr>
          <t xml:space="preserve">É um identificador/código da ação. Deve ser preenchido com um código único para cada ação. A mesma ação terá o mesmo código. Sugestão de codificação: 
SIGLA CBH + Nº DA AÇÃO + ANO DO ÍNICIO DA AÇÃO 
EX: BT012022: Ação nº1, do CBH Baixo Tietê (BT), a ser iniciada em 2022.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Franco de Souza</author>
  </authors>
  <commentList>
    <comment ref="A1" authorId="0" shapeId="0" xr:uid="{32B932DF-6C03-4545-AE8A-1719F4378B44}">
      <text>
        <r>
          <rPr>
            <b/>
            <sz val="9"/>
            <color indexed="81"/>
            <rFont val="Segoe UI"/>
            <family val="2"/>
          </rPr>
          <t xml:space="preserve">É um identificador/código da ação. Deve ser preenchido com um código único para cada ação. A mesma ação terá o mesmo código. Sugestão de codificação: 
SIGLA CBH + Nº DA AÇÃO + ANO DO ÍNICIO DA AÇÃO 
EX: BT012022: Ação nº1, do CBH Baixo Tietê (BT), a ser iniciada em 2022.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50F5858-A88B-40B9-9696-824A2D5C2E07}" keepAlive="1" name="Consulta - 246" description="Conexão com a consulta '246' na pasta de trabalho." type="5" refreshedVersion="0" background="1">
    <dbPr connection="Provider=Microsoft.Mashup.OleDb.1;Data Source=$Workbook$;Location=246;Extended Properties=&quot;&quot;" command="SELECT * FROM [246]"/>
  </connection>
  <connection id="2" xr16:uid="{D6A79475-C9CE-4C16-BE63-3E23494BB28B}" keepAlive="1" name="Consulta - DE PARA B" description="Conexão com a consulta 'DE PARA B' na pasta de trabalho." type="5" refreshedVersion="8" background="1" saveData="1">
    <dbPr connection="Provider=Microsoft.Mashup.OleDb.1;Data Source=$Workbook$;Location=&quot;DE PARA B&quot;;Extended Properties=&quot;&quot;" command="SELECT * FROM [DE PARA B]"/>
  </connection>
  <connection id="3" xr16:uid="{2E4E6EA5-6823-49CF-90BB-AB067B5B1383}" keepAlive="1" name="Consulta - DE-PARA N" description="Conexão com a consulta 'DE-PARA N' na pasta de trabalho." type="5" refreshedVersion="8" background="1" saveData="1">
    <dbPr connection="Provider=Microsoft.Mashup.OleDb.1;Data Source=$Workbook$;Location=&quot;DE-PARA N&quot;;Extended Properties=&quot;&quot;" command="SELECT * FROM [DE-PARA N]"/>
  </connection>
  <connection id="4" xr16:uid="{19DA5AE8-74C4-40EC-85F3-EE388A0610F1}" name="Consulta - PAPI_21_23" description="Conexão com a consulta 'PAPI_21_23' na pasta de trabalho." type="100" refreshedVersion="8" minRefreshableVersion="5">
    <extLst>
      <ext xmlns:x15="http://schemas.microsoft.com/office/spreadsheetml/2010/11/main" uri="{DE250136-89BD-433C-8126-D09CA5730AF9}">
        <x15:connection id="f6b7fff4-2b8a-4e19-9cef-a144d0a8a407"/>
      </ext>
    </extLst>
  </connection>
  <connection id="5" xr16:uid="{A1818A21-F30E-45D0-A998-D5B1E1898966}" keepAlive="1" name="Consulta - PAPI20_21" description="Conexão com a consulta 'PAPI20_21' na pasta de trabalho." type="5" refreshedVersion="0" background="1">
    <dbPr connection="Provider=Microsoft.Mashup.OleDb.1;Data Source=$Workbook$;Location=PAPI20_21;Extended Properties=&quot;&quot;" command="SELECT * FROM [PAPI20_21]"/>
  </connection>
  <connection id="6" xr16:uid="{062447F8-4EDE-4C1E-A40A-5333D3A046BC}" keepAlive="1" name="Consulta - PAPI20_22_23" description="Conexão com a consulta 'PAPI20_22_23' na pasta de trabalho." type="5" refreshedVersion="0" background="1">
    <dbPr connection="Provider=Microsoft.Mashup.OleDb.1;Data Source=$Workbook$;Location=PAPI20_22_23;Extended Properties=&quot;&quot;" command="SELECT * FROM [PAPI20_22_23]"/>
  </connection>
  <connection id="7" xr16:uid="{A672E72F-4CC8-46BA-8B18-7674E3AF92FE}"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8" xr16:uid="{074429D9-F142-4041-8224-1D486C65D2E6}" name="WorksheetConnection_05 PCJ PAPI_simulação_modelo_novo_BRUNO.xlsx!DE_PARA_N" type="102" refreshedVersion="8" minRefreshableVersion="5">
    <extLst>
      <ext xmlns:x15="http://schemas.microsoft.com/office/spreadsheetml/2010/11/main" uri="{DE250136-89BD-433C-8126-D09CA5730AF9}">
        <x15:connection id="DE_PARA_N">
          <x15:rangePr sourceName="_xlcn.WorksheetConnection_05PCJPAPI_simulação_modelo_novo_BRUNO.xlsxDE_PARA_N"/>
        </x15:connection>
      </ext>
    </extLst>
  </connection>
</connections>
</file>

<file path=xl/sharedStrings.xml><?xml version="1.0" encoding="utf-8"?>
<sst xmlns="http://schemas.openxmlformats.org/spreadsheetml/2006/main" count="2172" uniqueCount="546">
  <si>
    <t>ID Ação</t>
  </si>
  <si>
    <t>Ano</t>
  </si>
  <si>
    <t>SubPDC</t>
  </si>
  <si>
    <t>Prioridade do SubPDC</t>
  </si>
  <si>
    <t>Ação</t>
  </si>
  <si>
    <t>Meta</t>
  </si>
  <si>
    <t>% Execução da meta no ano</t>
  </si>
  <si>
    <t>Segmento do executor</t>
  </si>
  <si>
    <t>Área de abrangência</t>
  </si>
  <si>
    <t>Nome da área de abrangência</t>
  </si>
  <si>
    <t>Recurso financeiro estimado no ano
(R$) - Cobrança Estadual</t>
  </si>
  <si>
    <t>Recurso financeiro estimado no ano (R$) - CFURH</t>
  </si>
  <si>
    <t>Recurso financeiro estimado no ano
(R$) - Cobrança Federal</t>
  </si>
  <si>
    <t>Recurso financeiro estimado no ano (R$) - Outras</t>
  </si>
  <si>
    <t>Recurso financeiro estimado no ano
(R$)</t>
  </si>
  <si>
    <t>Recurso financeiro disponibilizado no ano (R$)</t>
  </si>
  <si>
    <t>Recurso financeiro executado no ano (R$)</t>
  </si>
  <si>
    <t>Justificativa sobre execução física e financeira</t>
  </si>
  <si>
    <t>1.1 - SI</t>
  </si>
  <si>
    <t>PDC 1 e 2</t>
  </si>
  <si>
    <t>Sociedade Civil</t>
  </si>
  <si>
    <t>1.2 - Planejamento</t>
  </si>
  <si>
    <t>Município</t>
  </si>
  <si>
    <t>1.3 - Enquadramento</t>
  </si>
  <si>
    <t>1.4 - Monitoramento</t>
  </si>
  <si>
    <t>1.5 - Disponibilidade</t>
  </si>
  <si>
    <t>1.6 - Legislação</t>
  </si>
  <si>
    <t>2.3 - Cobrança</t>
  </si>
  <si>
    <t>2.5 - Integração</t>
  </si>
  <si>
    <t>3.1 - Efluentes</t>
  </si>
  <si>
    <t>Prioritário</t>
  </si>
  <si>
    <t>4.1 - Mananciais</t>
  </si>
  <si>
    <t>Não prioritário</t>
  </si>
  <si>
    <t>4.2 - Vegetação</t>
  </si>
  <si>
    <t>5.1 - Perdas</t>
  </si>
  <si>
    <t>8.1 - Capacitação</t>
  </si>
  <si>
    <t>8.3 - Comunicação</t>
  </si>
  <si>
    <t>% Execução da meta do biênio</t>
  </si>
  <si>
    <t>Bacia</t>
  </si>
  <si>
    <t>2.2 - Outorga</t>
  </si>
  <si>
    <t>2.4 - Enquadramento</t>
  </si>
  <si>
    <t>Sub-bacia</t>
  </si>
  <si>
    <t>2.5 - Monitoramento e SI</t>
  </si>
  <si>
    <t>2.6 - Integração</t>
  </si>
  <si>
    <t>2.7 - CORHI</t>
  </si>
  <si>
    <t>4.1 - Erosão</t>
  </si>
  <si>
    <t>4.2 - Conservação</t>
  </si>
  <si>
    <t>8.2 - Educação</t>
  </si>
  <si>
    <t>Delib. 190</t>
  </si>
  <si>
    <t>2021 (R$ Estimado)</t>
  </si>
  <si>
    <t>Delib. 246</t>
  </si>
  <si>
    <t>2022 (R$ Estimado)</t>
  </si>
  <si>
    <t>2023 (R$ Estimado)</t>
  </si>
  <si>
    <t>2022 - 2023  (R$ Estimado)</t>
  </si>
  <si>
    <t>CFURH</t>
  </si>
  <si>
    <t>Cobrança Estadual</t>
  </si>
  <si>
    <t>Cobrança Federal</t>
  </si>
  <si>
    <t>Outras</t>
  </si>
  <si>
    <t>TOTAL</t>
  </si>
  <si>
    <t>1.1 - Legislação</t>
  </si>
  <si>
    <t>2.1 - Plano</t>
  </si>
  <si>
    <t>1.7 - Poluição</t>
  </si>
  <si>
    <t>2.1 - Planos</t>
  </si>
  <si>
    <t>2.4 - Efetivação</t>
  </si>
  <si>
    <t>3.2 - Poluição</t>
  </si>
  <si>
    <t>3.3 - Resíduos</t>
  </si>
  <si>
    <t>2.6 - CORHI</t>
  </si>
  <si>
    <t>3.4 - Intervenções</t>
  </si>
  <si>
    <t>3.2 - Resíduos</t>
  </si>
  <si>
    <t>3.3 - Drenagem</t>
  </si>
  <si>
    <t>4.3 - Mananciais</t>
  </si>
  <si>
    <t>3.4 - Erosão</t>
  </si>
  <si>
    <t>3.5 - Intervenções</t>
  </si>
  <si>
    <t>5.2 - Racionalização</t>
  </si>
  <si>
    <t>5.3 - Reuso</t>
  </si>
  <si>
    <t>6.1 - Captação</t>
  </si>
  <si>
    <t>6.2 - Regularização</t>
  </si>
  <si>
    <t>7.1 - Drenagem</t>
  </si>
  <si>
    <t>7.2 - Escassez</t>
  </si>
  <si>
    <t>6.1 - Usos</t>
  </si>
  <si>
    <t>6.2 - Segurança</t>
  </si>
  <si>
    <t>6.3 - Aproveitamento</t>
  </si>
  <si>
    <t>7.1 - Criticidades</t>
  </si>
  <si>
    <t>7.2 - Inundações</t>
  </si>
  <si>
    <t>Não Prioritário</t>
  </si>
  <si>
    <t>7.3 - Estiagens</t>
  </si>
  <si>
    <t>subPDC</t>
  </si>
  <si>
    <t>R$ Estimado</t>
  </si>
  <si>
    <t>R$ Estimado (mil)</t>
  </si>
  <si>
    <t>R$ Estimado (Cob. Estadual)</t>
  </si>
  <si>
    <t>R$ Estimado (Cob. Federal)</t>
  </si>
  <si>
    <t>R$ Estimado (Outras)</t>
  </si>
  <si>
    <t>SubPDC - Delib.CRH N° 190 /2016</t>
  </si>
  <si>
    <t xml:space="preserve">SubPDC - Delib.CRH N° 246/2021 </t>
  </si>
  <si>
    <t>Executor</t>
  </si>
  <si>
    <t>Fonte</t>
  </si>
  <si>
    <t>APRM</t>
  </si>
  <si>
    <t>Estado</t>
  </si>
  <si>
    <t>Aquífero</t>
  </si>
  <si>
    <t>Área rural (via de circulação; rodovia; distrito; etc.)</t>
  </si>
  <si>
    <t>Área urbana (bairro; via de circulação; distrito; praça; parque; etc.)</t>
  </si>
  <si>
    <t>Iniciativa privada</t>
  </si>
  <si>
    <t>Corpo hídrico</t>
  </si>
  <si>
    <t>Região Hidrográfica</t>
  </si>
  <si>
    <t>UGRHi</t>
  </si>
  <si>
    <t xml:space="preserve">Delib. CRH N° 246/2021 </t>
  </si>
  <si>
    <t>Delib. CRH N° 190/2016, revogada a partir de 31/12/21</t>
  </si>
  <si>
    <t>1.1</t>
  </si>
  <si>
    <t>1.2</t>
  </si>
  <si>
    <t>1.3</t>
  </si>
  <si>
    <t>1.4</t>
  </si>
  <si>
    <t>1.5</t>
  </si>
  <si>
    <t>1.6</t>
  </si>
  <si>
    <t>1.7</t>
  </si>
  <si>
    <t>2.1</t>
  </si>
  <si>
    <t>2.2</t>
  </si>
  <si>
    <t>2.3</t>
  </si>
  <si>
    <t>2.4</t>
  </si>
  <si>
    <t>2.5</t>
  </si>
  <si>
    <t>2.6</t>
  </si>
  <si>
    <t>3.1</t>
  </si>
  <si>
    <t>3.2</t>
  </si>
  <si>
    <t>3.3</t>
  </si>
  <si>
    <t>3.4</t>
  </si>
  <si>
    <t>3.5</t>
  </si>
  <si>
    <t>4.1</t>
  </si>
  <si>
    <t>4.2</t>
  </si>
  <si>
    <t>5.1</t>
  </si>
  <si>
    <t>5.2</t>
  </si>
  <si>
    <t>5.3</t>
  </si>
  <si>
    <t>6.1</t>
  </si>
  <si>
    <t>6.2</t>
  </si>
  <si>
    <t>6.3</t>
  </si>
  <si>
    <t>7.1</t>
  </si>
  <si>
    <t>7.2</t>
  </si>
  <si>
    <t>7.3</t>
  </si>
  <si>
    <t>8.1</t>
  </si>
  <si>
    <t>8.2</t>
  </si>
  <si>
    <t>8.3</t>
  </si>
  <si>
    <t>Explicativo</t>
  </si>
  <si>
    <t>Função</t>
  </si>
  <si>
    <t>sheet PAPI_20_21</t>
  </si>
  <si>
    <t>Coluna A</t>
  </si>
  <si>
    <t>PDCs da Delib. CRH 190/2016 = lista suspensa (Operacional)</t>
  </si>
  <si>
    <t>Coluna B</t>
  </si>
  <si>
    <t>subPDCs da Delib. CRH 190/2016 = lista suspensa (Operacional)</t>
  </si>
  <si>
    <t>Coluna E</t>
  </si>
  <si>
    <t>formatação condicional para % = % tem que coincidir com o informado pelo CBH na Coluna O (Execução)</t>
  </si>
  <si>
    <t>Coluna F</t>
  </si>
  <si>
    <t>categorias de Executores de Empreendimentos Fehidro = lista suspensa (Operacional)</t>
  </si>
  <si>
    <t>Coluna G</t>
  </si>
  <si>
    <t>Área de abrangencia = delimitações possível em mapeamento = lista suspensa (Operacional)</t>
  </si>
  <si>
    <t>Coluna H</t>
  </si>
  <si>
    <t>Nome da área de abrangencia conforme consta no Empreendimento Fehidro ou TR ou similar (preenchimento livre)</t>
  </si>
  <si>
    <t>Coluna I</t>
  </si>
  <si>
    <t xml:space="preserve">R$ total que consta no PAPI vigente aprovado pelo CBH no RS </t>
  </si>
  <si>
    <t>Coluna J</t>
  </si>
  <si>
    <t>R$ total disponibilizado para investimento conforme Deliberação do COFEHIDRO</t>
  </si>
  <si>
    <t>Coluna K</t>
  </si>
  <si>
    <t>R$ total efetivamente pago/repassado neste exercício (Coluna L) ao Executor da Ação = tem que coincidir com informações do SINFehidro
Quando R$ de K é maior que R$ de I, valor é destacado em vermelho = CBH tem que explicar a extrapolação dos recursos</t>
  </si>
  <si>
    <t>Coluna L</t>
  </si>
  <si>
    <t>ano/exercício ao qual se referem os dados informados</t>
  </si>
  <si>
    <t>Coluna M</t>
  </si>
  <si>
    <t>categorias de Fontes de recursos para os Executores da Ação = lista suspensa (Operacional)</t>
  </si>
  <si>
    <t>Coluna N</t>
  </si>
  <si>
    <t>Nome da Fonte de recursos conforme consta no Empreendimento Fehidro ou TR ou similar = tem que coincidir com informações do SinFEHIDRO</t>
  </si>
  <si>
    <t>Coluna O</t>
  </si>
  <si>
    <t>Informações relevantes sobre a execução Física e Financeira da Ação = tem que coincidir com a execução do Empreendimento e informações do SinFEHIDRO</t>
  </si>
  <si>
    <t>sheet PAPI_22_23</t>
  </si>
  <si>
    <t>PDCs da Delib. CRH 246/2021 = lista suspensa (Operacional)</t>
  </si>
  <si>
    <t>subPDCs da Delib. CRH 246/2021 = lista suspensa (Operacional)</t>
  </si>
  <si>
    <t>sheet Consolidação</t>
  </si>
  <si>
    <t>DEVE SER BLOQUEADA PARA ALTERAÇÕES</t>
  </si>
  <si>
    <t>Colunas B C D</t>
  </si>
  <si>
    <t>Cálculos com os valores de Recurso financeiro Executado 2020 (sheet PAPI_20_21; Coluna K) para cada fonte FEHIDRO e para outras (soma da demais fontes)</t>
  </si>
  <si>
    <t>Colunas E F G</t>
  </si>
  <si>
    <t>Cálculos com os valores de Recurso financeiro Executado 2021 (sheet PAPI_20_21; Coluna K) para cada fonte FEHIDRO e para outras (soma da demais fontes)</t>
  </si>
  <si>
    <t>Colunas H I J</t>
  </si>
  <si>
    <t>Cálculos com os valores de Recurso financeiro Executado 2022 (sheet PAPI_22_23; Coluna K) para cada fonte FEHIDRO e para outras (soma da demais fontes)</t>
  </si>
  <si>
    <t>Colunas K L M</t>
  </si>
  <si>
    <t>Cálculos com os valores de Recurso financeiro Executado 2023 (sheet PAPI_22_23; Coluna K) para cada fonte FEHIDRO e para outras (soma da demais fontes)</t>
  </si>
  <si>
    <t>246</t>
  </si>
  <si>
    <t>190</t>
  </si>
  <si>
    <t>Coluna1</t>
  </si>
  <si>
    <t>Coluna12</t>
  </si>
  <si>
    <t>2.7</t>
  </si>
  <si>
    <t>4.3</t>
  </si>
  <si>
    <t>Especificar Fonte - "Outras"</t>
  </si>
  <si>
    <t>A primeira planilha (“aba”), “PAPI_21 (Delib. 190)”, deve apresentar as ações e o acompanhamentos para o ano de 2021 de acordo com os PDCs/SubPDCs da Deliberação CRH nº 190. </t>
  </si>
  <si>
    <t>A segunda planilha (“aba”), “PAPI_22_23 (Delib. 246)”, deve apresentar as ações indicadas para os anos de 2022 e 2023 de acordo com os PDCs/SubPDCs da Deliberação CRH nº 246. </t>
  </si>
  <si>
    <t>As planilhas “Consolidaçao - 1” e “Consolidaçao -2” são destinadas à consolidação e consulta dos dados informados. </t>
  </si>
  <si>
    <r>
      <t>OBSERVAÇÃO:</t>
    </r>
    <r>
      <rPr>
        <sz val="12"/>
        <color rgb="FFFF0000"/>
        <rFont val="Calibri"/>
        <family val="2"/>
      </rPr>
      <t xml:space="preserve"> </t>
    </r>
    <r>
      <rPr>
        <sz val="12"/>
        <rFont val="Calibri"/>
        <family val="2"/>
      </rPr>
      <t xml:space="preserve">Caso a Ação seja executada em mais de um ano, a mesma deve ser repetida em outra </t>
    </r>
    <r>
      <rPr>
        <b/>
        <i/>
        <sz val="12"/>
        <rFont val="Calibri"/>
        <family val="2"/>
      </rPr>
      <t>linha</t>
    </r>
    <r>
      <rPr>
        <sz val="12"/>
        <rFont val="Calibri"/>
        <family val="2"/>
      </rPr>
      <t xml:space="preserve">, repetindo as informações básicas – </t>
    </r>
    <r>
      <rPr>
        <b/>
        <sz val="12"/>
        <rFont val="Calibri"/>
        <family val="2"/>
      </rPr>
      <t xml:space="preserve">SubPDC, Prioridade, Ação, Área de Abrangência </t>
    </r>
    <r>
      <rPr>
        <sz val="12"/>
        <rFont val="Calibri"/>
        <family val="2"/>
      </rPr>
      <t xml:space="preserve">– e alterando as informações que se distinguem dependendo do ano – </t>
    </r>
    <r>
      <rPr>
        <b/>
        <sz val="12"/>
        <rFont val="Calibri"/>
        <family val="2"/>
      </rPr>
      <t>Metas anuais, % Execução, Recursos Financeiros Planejados e Executados e Justificativas pertinentes</t>
    </r>
    <r>
      <rPr>
        <sz val="12"/>
        <rFont val="Calibri"/>
        <family val="2"/>
      </rPr>
      <t>. </t>
    </r>
  </si>
  <si>
    <r>
      <t>Planilha </t>
    </r>
    <r>
      <rPr>
        <b/>
        <i/>
        <sz val="13"/>
        <rFont val="Calibri"/>
        <family val="2"/>
      </rPr>
      <t>PAPI_21 (Delib. 190)</t>
    </r>
    <r>
      <rPr>
        <b/>
        <sz val="13"/>
        <rFont val="Calibri"/>
        <family val="2"/>
      </rPr>
      <t xml:space="preserve"> e Planilha</t>
    </r>
    <r>
      <rPr>
        <b/>
        <i/>
        <sz val="13"/>
        <rFont val="Calibri"/>
        <family val="2"/>
      </rPr>
      <t> PAPI_21 (Delib. 246)</t>
    </r>
    <r>
      <rPr>
        <sz val="13"/>
        <rFont val="Calibri"/>
        <family val="2"/>
      </rPr>
      <t> </t>
    </r>
  </si>
  <si>
    <r>
      <t>SIGLA CBH</t>
    </r>
    <r>
      <rPr>
        <sz val="11"/>
        <rFont val="Calibri"/>
        <family val="2"/>
      </rPr>
      <t xml:space="preserve"> + </t>
    </r>
    <r>
      <rPr>
        <sz val="11"/>
        <color rgb="FF000000"/>
        <rFont val="Calibri"/>
        <family val="2"/>
      </rPr>
      <t>Nº DA AÇÃO</t>
    </r>
    <r>
      <rPr>
        <sz val="11"/>
        <rFont val="Calibri"/>
        <family val="2"/>
      </rPr>
      <t xml:space="preserve"> + </t>
    </r>
    <r>
      <rPr>
        <sz val="11"/>
        <color rgb="FF70AD47"/>
        <rFont val="Calibri"/>
        <family val="2"/>
      </rPr>
      <t>ANO DO ÍNICIO DA AÇÃO </t>
    </r>
  </si>
  <si>
    <r>
      <t xml:space="preserve">EX: </t>
    </r>
    <r>
      <rPr>
        <sz val="11"/>
        <color rgb="FFBF8F00"/>
        <rFont val="Calibri"/>
        <family val="2"/>
      </rPr>
      <t>BT</t>
    </r>
    <r>
      <rPr>
        <sz val="11"/>
        <rFont val="Calibri"/>
        <family val="2"/>
      </rPr>
      <t>01</t>
    </r>
    <r>
      <rPr>
        <sz val="11"/>
        <color rgb="FF70AD47"/>
        <rFont val="Calibri"/>
        <family val="2"/>
      </rPr>
      <t>2022:</t>
    </r>
    <r>
      <rPr>
        <sz val="11"/>
        <rFont val="Calibri"/>
        <family val="2"/>
      </rPr>
      <t xml:space="preserve"> Ação nº1, do CBH Baixo Tietê (BT), a ser iniciada em 2022. </t>
    </r>
  </si>
  <si>
    <r>
      <t>Coluna B – Ano:</t>
    </r>
    <r>
      <rPr>
        <sz val="11"/>
        <rFont val="Calibri"/>
        <family val="2"/>
      </rPr>
      <t xml:space="preserve"> Deve ser preenchido com o ano de 2021 - planilha PAPI_21 (Delib. 190)- ou 2022 ou 2023 - PAPI_22_23 (Delib. 246). </t>
    </r>
  </si>
  <si>
    <r>
      <t>Coluna C – SubPDC:</t>
    </r>
    <r>
      <rPr>
        <sz val="11"/>
        <rFont val="Calibri"/>
        <family val="2"/>
      </rPr>
      <t xml:space="preserve"> Selecionar na lista suspensa o SubPDC para a ação indicada, conforme os PDCs/SubPDCs da Deliberação CRH 190/16 ou a Deliberação CRH 246/21. </t>
    </r>
  </si>
  <si>
    <r>
      <t>Coluna D – Prioridade do SubPDC:</t>
    </r>
    <r>
      <rPr>
        <sz val="11"/>
        <rFont val="Calibri"/>
        <family val="2"/>
      </rPr>
      <t xml:space="preserve"> Caso o SubPDC informado umas categorias em lista suspensa: “PDC 1 e 2”; “Prioritário”; “Não prioritário”, respeitando os limites estabelecidos na Deliberação 188/2016 (planilha PAPI_21 (Delib. 190) ou Deliberação 254/2021 (PAPI_22_23 (Delib. 246)). </t>
    </r>
  </si>
  <si>
    <r>
      <t>Coluna F – Meta:</t>
    </r>
    <r>
      <rPr>
        <sz val="11"/>
        <rFont val="Calibri"/>
        <family val="2"/>
      </rPr>
      <t xml:space="preserve"> Informar qual a meta que busca ser alcançada com a realização das Ações indicadas na Coluna E. As metas devem ser quantificáveis, seja em número de ações ou projetos, municípios atendidos, metragem da área, entre outros. </t>
    </r>
  </si>
  <si>
    <r>
      <t>Coluna G – % Execução da meta no ano:</t>
    </r>
    <r>
      <rPr>
        <sz val="11"/>
        <rFont val="Calibri"/>
        <family val="2"/>
      </rPr>
      <t xml:space="preserve"> Considerando a Meta descrita na Coluna F, deve ser informado o percentual de execução </t>
    </r>
    <r>
      <rPr>
        <b/>
        <sz val="11"/>
        <rFont val="Calibri"/>
        <family val="2"/>
      </rPr>
      <t>física</t>
    </r>
    <r>
      <rPr>
        <sz val="11"/>
        <rFont val="Calibri"/>
        <family val="2"/>
      </rPr>
      <t>. Por esse motivo, a Meta deve ser quantificável. </t>
    </r>
  </si>
  <si>
    <r>
      <t>Coluna H – Segmento do executor:</t>
    </r>
    <r>
      <rPr>
        <sz val="11"/>
        <rFont val="Calibri"/>
        <family val="2"/>
      </rPr>
      <t xml:space="preserve"> Escolher na lista suspensa qual o segmento do executor da ação: Estado, Município, Sociedade Civil ou Instituição Privada. </t>
    </r>
  </si>
  <si>
    <r>
      <t>Coluna J – Nome da área de abrangência:</t>
    </r>
    <r>
      <rPr>
        <sz val="11"/>
        <rFont val="Calibri"/>
        <family val="2"/>
      </rPr>
      <t xml:space="preserve"> Especificar o nome da área de abrangência conforme indicação da Coluna I. </t>
    </r>
  </si>
  <si>
    <r>
      <t>Coluna K – Recurso financeiro estimado no ano (R$) - Cobrança Estadual:</t>
    </r>
    <r>
      <rPr>
        <sz val="11"/>
        <rFont val="Calibri"/>
        <family val="2"/>
      </rPr>
      <t xml:space="preserve"> Informar a quantia do recurso financeiro </t>
    </r>
    <r>
      <rPr>
        <b/>
        <sz val="11"/>
        <rFont val="Calibri"/>
        <family val="2"/>
      </rPr>
      <t>estimado/planejado</t>
    </r>
    <r>
      <rPr>
        <sz val="11"/>
        <rFont val="Calibri"/>
        <family val="2"/>
      </rPr>
      <t xml:space="preserve"> para a execução da ação considerando a fonte </t>
    </r>
    <r>
      <rPr>
        <b/>
        <sz val="11"/>
        <rFont val="Calibri"/>
        <family val="2"/>
      </rPr>
      <t>Cobrança Estadual.</t>
    </r>
    <r>
      <rPr>
        <sz val="11"/>
        <rFont val="Calibri"/>
        <family val="2"/>
      </rPr>
      <t> </t>
    </r>
  </si>
  <si>
    <r>
      <t>Coluna L – Recurso financeiro estimado no ano (R$) – CFURH:</t>
    </r>
    <r>
      <rPr>
        <sz val="11"/>
        <rFont val="Calibri"/>
        <family val="2"/>
      </rPr>
      <t xml:space="preserve"> Informar a quantia do recurso financeiro </t>
    </r>
    <r>
      <rPr>
        <b/>
        <sz val="11"/>
        <rFont val="Calibri"/>
        <family val="2"/>
      </rPr>
      <t>estimado/planejado</t>
    </r>
    <r>
      <rPr>
        <sz val="11"/>
        <rFont val="Calibri"/>
        <family val="2"/>
      </rPr>
      <t xml:space="preserve"> para a execução da ação considerando a fonte </t>
    </r>
    <r>
      <rPr>
        <b/>
        <sz val="11"/>
        <rFont val="Calibri"/>
        <family val="2"/>
      </rPr>
      <t>CFURH.</t>
    </r>
    <r>
      <rPr>
        <sz val="11"/>
        <rFont val="Calibri"/>
        <family val="2"/>
      </rPr>
      <t> </t>
    </r>
  </si>
  <si>
    <r>
      <t xml:space="preserve">Coluna M – Recurso financeiro estimado no ano (R$) - Cobrança Federal: </t>
    </r>
    <r>
      <rPr>
        <sz val="11"/>
        <rFont val="Calibri"/>
        <family val="2"/>
      </rPr>
      <t xml:space="preserve">Informar a quantia do recurso financeiro </t>
    </r>
    <r>
      <rPr>
        <b/>
        <sz val="11"/>
        <rFont val="Calibri"/>
        <family val="2"/>
      </rPr>
      <t>estimado/planejado</t>
    </r>
    <r>
      <rPr>
        <sz val="11"/>
        <rFont val="Calibri"/>
        <family val="2"/>
      </rPr>
      <t xml:space="preserve"> para a execução da ação considerando a fonte </t>
    </r>
    <r>
      <rPr>
        <b/>
        <sz val="11"/>
        <rFont val="Calibri"/>
        <family val="2"/>
      </rPr>
      <t>Cobrança Federal.</t>
    </r>
    <r>
      <rPr>
        <sz val="11"/>
        <rFont val="Calibri"/>
        <family val="2"/>
      </rPr>
      <t> </t>
    </r>
  </si>
  <si>
    <r>
      <t xml:space="preserve">Coluna N – Recurso financeiro estimado no ano (R$) – Outras: </t>
    </r>
    <r>
      <rPr>
        <sz val="11"/>
        <rFont val="Calibri"/>
        <family val="2"/>
      </rPr>
      <t xml:space="preserve">Informar a quantia do recurso financeiro </t>
    </r>
    <r>
      <rPr>
        <b/>
        <sz val="11"/>
        <rFont val="Calibri"/>
        <family val="2"/>
      </rPr>
      <t>estimado/planejado</t>
    </r>
    <r>
      <rPr>
        <sz val="11"/>
        <rFont val="Calibri"/>
        <family val="2"/>
      </rPr>
      <t xml:space="preserve"> para a execução da ação considerando a fonte </t>
    </r>
    <r>
      <rPr>
        <b/>
        <sz val="11"/>
        <rFont val="Calibri"/>
        <family val="2"/>
      </rPr>
      <t>Outras.</t>
    </r>
    <r>
      <rPr>
        <sz val="11"/>
        <rFont val="Calibri"/>
        <family val="2"/>
      </rPr>
      <t> </t>
    </r>
  </si>
  <si>
    <r>
      <t xml:space="preserve"> Coluna O - Especificar Fonte - "Outras": </t>
    </r>
    <r>
      <rPr>
        <sz val="11"/>
        <rFont val="Calibri"/>
        <family val="2"/>
      </rPr>
      <t>Especificar a origem da fonte “Outras”, por exemplo companhias de saneamento (p.ex SABESP, SAEE, SEMAE, etc), fontes privadas de investimento (p. ex FIESP) entre outras. </t>
    </r>
  </si>
  <si>
    <r>
      <t>Coluna P – Recurso financeiro estimado no ano (R$):</t>
    </r>
    <r>
      <rPr>
        <sz val="11"/>
        <rFont val="Calibri"/>
        <family val="2"/>
      </rPr>
      <t xml:space="preserve"> Campo preenchido </t>
    </r>
    <r>
      <rPr>
        <b/>
        <sz val="11"/>
        <rFont val="Calibri"/>
        <family val="2"/>
      </rPr>
      <t>automaticamente</t>
    </r>
    <r>
      <rPr>
        <sz val="11"/>
        <rFont val="Calibri"/>
        <family val="2"/>
      </rPr>
      <t xml:space="preserve"> com a somatória dos valores indicados. </t>
    </r>
  </si>
  <si>
    <r>
      <t>Coluna Q – Recurso financeiro disponibilizado no ano (R$):</t>
    </r>
    <r>
      <rPr>
        <sz val="11"/>
        <rFont val="Calibri"/>
        <family val="2"/>
      </rPr>
      <t xml:space="preserve"> Informar o recurso financeiro </t>
    </r>
    <r>
      <rPr>
        <b/>
        <sz val="11"/>
        <rFont val="Calibri"/>
        <family val="2"/>
      </rPr>
      <t>efetivamente disponibilizado/disponível</t>
    </r>
    <r>
      <rPr>
        <sz val="11"/>
        <rFont val="Calibri"/>
        <family val="2"/>
      </rPr>
      <t>, de acordo com Deliberação COFEHIDRO, valores sobressalentes de indicações anteriores, repasse da fonte “Outras”, etc. </t>
    </r>
  </si>
  <si>
    <r>
      <t xml:space="preserve">Coluna R – Recurso financeiro executado no ano (R$): </t>
    </r>
    <r>
      <rPr>
        <sz val="11"/>
        <rFont val="Calibri"/>
        <family val="2"/>
      </rPr>
      <t>Informar o recurso financeiro efetivamente executado no ano informado, considerando as parcelas pagas pelo FEHIDRO e/ou valores executados da fonte “Outras”. </t>
    </r>
  </si>
  <si>
    <r>
      <t xml:space="preserve">Coluna S – Justificativa sobre execução física e financeira: </t>
    </r>
    <r>
      <rPr>
        <sz val="11"/>
        <rFont val="Calibri"/>
        <family val="2"/>
      </rPr>
      <t>Informar com um breve relato as justificativas sobre a execução física e financeira das metas informadas, relatando questões quanto ao cumprimento acima ou abaixo do planejado. </t>
    </r>
  </si>
  <si>
    <r>
      <t>Coluna A – ID -</t>
    </r>
    <r>
      <rPr>
        <b/>
        <sz val="11"/>
        <color rgb="FFFF0000"/>
        <rFont val="Calibri"/>
        <family val="2"/>
      </rPr>
      <t xml:space="preserve"> </t>
    </r>
    <r>
      <rPr>
        <sz val="11"/>
        <rFont val="Calibri"/>
        <family val="2"/>
      </rPr>
      <t>É um identificador/código da ação. Deve ser preenchido com um código único para cada ação. A mesma ação terá o mesmo código. Sugestão de codificação: </t>
    </r>
  </si>
  <si>
    <r>
      <t>Coluna I – Área de abrangência:</t>
    </r>
    <r>
      <rPr>
        <sz val="11"/>
        <rFont val="Calibri"/>
        <family val="2"/>
      </rPr>
      <t xml:space="preserve"> escolher na lista suspensa qual a área de abrangência da ação.</t>
    </r>
  </si>
  <si>
    <r>
      <t>Coluna E – Ação:</t>
    </r>
    <r>
      <rPr>
        <sz val="11"/>
        <rFont val="Calibri"/>
        <family val="2"/>
      </rPr>
      <t xml:space="preserve"> Preencher com uma descrição clara e breve de qual ação ou ações serão realizadas para a execução da atividade planejada. </t>
    </r>
    <r>
      <rPr>
        <b/>
        <sz val="11"/>
        <rFont val="Calibri"/>
        <family val="2"/>
      </rPr>
      <t xml:space="preserve">A planilha deve ser preenchida informando as ações já indicadas, que tiverem execução física e/ou financeira no ano de 2021 </t>
    </r>
  </si>
  <si>
    <t>Para atualizar, vá em Dados --&gt; Atualizar Tudo ou aperte</t>
  </si>
  <si>
    <t>CTRL + Alt + F5</t>
  </si>
  <si>
    <t>PP012021</t>
  </si>
  <si>
    <t>Coletar, organizar e sistematizar informações  em um banco de dados integreado ao sistema de gerenciamento e atualizar as bases cartográficas</t>
  </si>
  <si>
    <t>Manter atualizado 01 banco de dados para o gerenciamento dos recursos hídricos</t>
  </si>
  <si>
    <t>PP022021</t>
  </si>
  <si>
    <t>Realizar reuniões, oficinas com as UGRHI's da vertente do rio Paranapanema e DAEE/CTH para discutir viabilidade da implementação</t>
  </si>
  <si>
    <t>Implementar uma “Sala de Situação” com estrutura para receber, sistematizar e disponibilizar todos os dados de monitoramento pela internet.</t>
  </si>
  <si>
    <t>Meta atingida sem a utilização dos recursos previstos</t>
  </si>
  <si>
    <t>PP032021</t>
  </si>
  <si>
    <t>Fornecer subsídios ao município para elaboração do plano.</t>
  </si>
  <si>
    <t>Elaborar um Plano de Controle de Perdas do município de Iepê</t>
  </si>
  <si>
    <t>Iepê</t>
  </si>
  <si>
    <t>Total Geral</t>
  </si>
  <si>
    <t>PP042021</t>
  </si>
  <si>
    <t xml:space="preserve">Elaboração de estudos detalhados para avaliação de contaminação por nitrato </t>
  </si>
  <si>
    <t>Realizar ao menos um diagnóstico detalhado sobre a qualidade da água subterrânea</t>
  </si>
  <si>
    <t>Fase de contratação</t>
  </si>
  <si>
    <t>PP052021</t>
  </si>
  <si>
    <t>Realizar seminários, reuniões e troca de experiências visando à atualização do Decreto Estadual 8.468/1976 e adequação a Resolução CONAMA 357/2005.</t>
  </si>
  <si>
    <t xml:space="preserve">Realizar 01 estudo sobre o enquadramento dos cursos d’água, </t>
  </si>
  <si>
    <t>Rio Santo Anastácio</t>
  </si>
  <si>
    <t>não foram utilizados recursos</t>
  </si>
  <si>
    <t>PP062021</t>
  </si>
  <si>
    <t>Aprimorar os sistemas de controle de erosão rural em pelo menos 04 municípios</t>
  </si>
  <si>
    <t>PP072021</t>
  </si>
  <si>
    <t>Sandovalina</t>
  </si>
  <si>
    <t xml:space="preserve">Elaboração e Atualização de Planos Diretor de Controle de Erosão Rural </t>
  </si>
  <si>
    <t>Elaboração e Atualização de Planos Diretor de Controle de Erosão Rural</t>
  </si>
  <si>
    <t>contrapartida</t>
  </si>
  <si>
    <t>PP082021</t>
  </si>
  <si>
    <t>Elaboração e Atualização de Planos diretor de drenagem urbana</t>
  </si>
  <si>
    <t>Aprimorar os sistemas de drenagem urbana em pelo menos 04 municípios</t>
  </si>
  <si>
    <t>Pirapozinho (Distrito Itororó do Paranapanema)</t>
  </si>
  <si>
    <t>Anhumas</t>
  </si>
  <si>
    <t>PP092021</t>
  </si>
  <si>
    <t>Manutenção do empreendimento PP-368/2016, contrato nº 106/2019</t>
  </si>
  <si>
    <t>Conclusão do Estudo de Concepção para Ampliação do SES de Presidente Prudente/SP</t>
  </si>
  <si>
    <t>Presidente Prudente</t>
  </si>
  <si>
    <t>PP102021</t>
  </si>
  <si>
    <t>Realizar estudos para levantamento de comunidades rurais com estrutura de saneamento básico precária.</t>
  </si>
  <si>
    <t>Realizar ao menos um diagnóstico de áreas com estrutura de saneamento básico precária.</t>
  </si>
  <si>
    <t>PP112021</t>
  </si>
  <si>
    <t>Elaborar e aprovar  Programa Regional de Educação Ambiental com Ênfase nos recursos hídricos.</t>
  </si>
  <si>
    <t>Apresentar um Programa de Educação Ambiental</t>
  </si>
  <si>
    <t>PP122021</t>
  </si>
  <si>
    <t>Elaborar o Plano diretor de controle de erosão rural</t>
  </si>
  <si>
    <t>Aprimorar o sistema de controle de erosão rural de 01 município</t>
  </si>
  <si>
    <t>Álvares Machado</t>
  </si>
  <si>
    <t>Narandiba</t>
  </si>
  <si>
    <t>PP132021</t>
  </si>
  <si>
    <t>PP142021</t>
  </si>
  <si>
    <t>PP152021</t>
  </si>
  <si>
    <t>Instalar posto de monitoramento fluviométrico por UPH's</t>
  </si>
  <si>
    <t>Aprimorar os sistemas de monitoramento hidrológico em pelo menos uma sub-bacia</t>
  </si>
  <si>
    <t>proprio</t>
  </si>
  <si>
    <t>PP162021</t>
  </si>
  <si>
    <t>Instalar posto de monitoramento de qualidade de águas superficiais por UPH's</t>
  </si>
  <si>
    <t>Diagnosticar as áreas de restrição propostas no estudo de Regionalização de Diretrizes de Utilização e Proteção das águas subterrâneas.</t>
  </si>
  <si>
    <t>PP172021</t>
  </si>
  <si>
    <t>Apresentar 1 relatório para controlar o uso e ocupação do solo, bem como  controlar a exploração da água</t>
  </si>
  <si>
    <t>PP182021</t>
  </si>
  <si>
    <t>Melhorar a estrutura física dos órgãos gestores de recursos hídricos e meio ambiente.</t>
  </si>
  <si>
    <t>Apresentar 1 plano de auxílio estrutural para órgãos gestores</t>
  </si>
  <si>
    <t>PP192021</t>
  </si>
  <si>
    <t>Apoiar à implementação de instrumentos de gestão com meohramento da fiscalização, outorga e cobrança</t>
  </si>
  <si>
    <t>Aprovar 01 projeto de apoio à implementação dos instrumentos de gestão dos recursos hídricos.</t>
  </si>
  <si>
    <t>não iniciado</t>
  </si>
  <si>
    <t>PP202021</t>
  </si>
  <si>
    <t>Realizar treinamentos de técnicos para utilização do software de Sistemas de Informações Geográficas (SIG) na gestão de Recursos Hídricos.</t>
  </si>
  <si>
    <t>Capacitar pelo menos 01 técnico dos Órgãos Gestores para utilização do software de SIG.</t>
  </si>
  <si>
    <t>PP212021</t>
  </si>
  <si>
    <t>Manter parceria com Instituições de Ensino para Mestrado Profissional em Geografia "aplicado à gestão de recursos hídricos" (turmas 2, 3 e 4).</t>
  </si>
  <si>
    <t>Manter pelo menos um curso de nível de pós graduação relacionado aos recursos hídricos</t>
  </si>
  <si>
    <t>PP222021</t>
  </si>
  <si>
    <t xml:space="preserve">Elaborar 01 projeto para capacitar técnicos na área de educação ambiental e comunicação social </t>
  </si>
  <si>
    <t>Apresentar 01 projeto para capacitação técnica em educação ambiental e comunicação social</t>
  </si>
  <si>
    <t>executado com recursos proprios</t>
  </si>
  <si>
    <t>PP232021</t>
  </si>
  <si>
    <t>Realizar  “Encontro Regional – Educadores em Defesa das Águas” (Dia Mundial da Água), “Semana do Meio Ambiente” e “Semana da Água”.</t>
  </si>
  <si>
    <t>Realizar anualmente ao menos 03 eventos de Educação Ambiental</t>
  </si>
  <si>
    <t>PP242021</t>
  </si>
  <si>
    <t>Elaborar e implementar um Projeto de Educação Ambiental com ênfase na Melhoria e Recuperação da Qualidade das Águas, Proteção dos Corpos d'água e na Gestão da demanda da água (Prioritários)</t>
  </si>
  <si>
    <t xml:space="preserve">Realizar ao menos 01 projeto de Educação ambiental </t>
  </si>
  <si>
    <t>PP252021</t>
  </si>
  <si>
    <t>Elaboração de obras e projetos de esgotamento sanitário</t>
  </si>
  <si>
    <t>Melhorar os sistemas de tratamento de esgotamento sanitário de 06 municípios (Iepê, Nantes, Indiana, Pres. Venceslau, Caiuá e Martinópolis)</t>
  </si>
  <si>
    <t>Iepê, Nantes, Indiana, Pres. Venceslau, Caiuá e Martinópolis</t>
  </si>
  <si>
    <t>PP262021</t>
  </si>
  <si>
    <r>
      <t>Manutenção para melhoria de 19</t>
    </r>
    <r>
      <rPr>
        <sz val="10"/>
        <color rgb="FFFF0000"/>
        <rFont val="Calibri Light"/>
        <family val="2"/>
      </rPr>
      <t xml:space="preserve"> </t>
    </r>
    <r>
      <rPr>
        <sz val="10"/>
        <color theme="1"/>
        <rFont val="Calibri Light"/>
        <family val="2"/>
      </rPr>
      <t>sistemas de tratamento de esgotamento sanitário</t>
    </r>
  </si>
  <si>
    <t>Aprimoramento no sistema de esgotamento sanitário (bens de uso geral, crescimento vegetativo e remanejamento)</t>
  </si>
  <si>
    <t>sabesp</t>
  </si>
  <si>
    <t>execução sabesp</t>
  </si>
  <si>
    <t>PP272021</t>
  </si>
  <si>
    <t>Aprimoramento no sistema de disposição final dos resíduos sólidos (encerramento do lixão, trabalho social junto aos catadores, construção do centro de triagem e reciclagem e contratação de cooperativa)</t>
  </si>
  <si>
    <t>Melhorar e substituir 22 sistemas de disposição final de resíduos sólidos</t>
  </si>
  <si>
    <t>prefeituras</t>
  </si>
  <si>
    <t>valor estimado acima do executado</t>
  </si>
  <si>
    <t>CEF/MPE</t>
  </si>
  <si>
    <t>PP282021</t>
  </si>
  <si>
    <t xml:space="preserve">Aprimoramento no sistema de disposição final dos resíduos sólidos (implantação de aterro sanitário para o CIPP (Consórcio Intermunicipal do Pontal do Paranapanema </t>
  </si>
  <si>
    <t>Construção de 01 aterro sanitário para disposiçao final de resíduos sólidos.</t>
  </si>
  <si>
    <t>CIPP</t>
  </si>
  <si>
    <t>recurso CIPP</t>
  </si>
  <si>
    <t>PP292021</t>
  </si>
  <si>
    <t>Realizar obras de sistemas urbanos de drenagem de águas pluviais para contenção da poluição difusa.</t>
  </si>
  <si>
    <t xml:space="preserve">Melhorar ao menos 6 sistemas de drenagem urbana </t>
  </si>
  <si>
    <t>PP302021</t>
  </si>
  <si>
    <t>Realizar obras de sistemas urbanos de drenagem de águas pluviais para contenção da poluição difusa "Etapa 02- Canal 05 – “B.C.02; Etapa 01- Canal 03 – “B.C.1.3”; Etapa 02- Canal 03 – “B.C.1.3”</t>
  </si>
  <si>
    <t>Melhorar ao menos 03 sistemas de drenagem urbana no município</t>
  </si>
  <si>
    <t>PP312021</t>
  </si>
  <si>
    <t>Realizar obras de sistemas urbanos de drenagem de águas pluviais para contenção da poluição difusa "Sub-bacia B7 e B8"; Sub-bacia C1"</t>
  </si>
  <si>
    <t>Melhorar ao menos 02 sistemas de drenagem urbana no município</t>
  </si>
  <si>
    <t>Taciba</t>
  </si>
  <si>
    <t>PP322021</t>
  </si>
  <si>
    <t>Realizar obras de sistemas urbanos de drenagem de águas pluviais para contenção da poluição difusa "Av. Aziz Mellen Isaac (GAP 1 - Fase 1)"; (GAP 1 - Fase 2); (GAP 2 - Fase 1)"</t>
  </si>
  <si>
    <t>PP332021</t>
  </si>
  <si>
    <t>Realizar obras de sistemas urbanos de drenagem de águas pluviais para contenção da poluição difusa no Bairro Jardim Real II, Bacia "B4";  no Bairro Jardim Real II, Bacia "B7";  no Bairro Jardim Real II, Bacia "B8"</t>
  </si>
  <si>
    <t xml:space="preserve">Melhorar ao menos 3 sistemas de drenagem urbana </t>
  </si>
  <si>
    <t>Presidente Epitácio</t>
  </si>
  <si>
    <t>PP342021</t>
  </si>
  <si>
    <t>Realizar obras de sistemas urbanos de drenagem de águas pluviais para contenção da poluição difusa na "Sub-Bacia C2" e "Sub-Bacia C1"</t>
  </si>
  <si>
    <t xml:space="preserve">Melhorar ao menos 02 sistemas de drenagem urbana </t>
  </si>
  <si>
    <t>Presidente Bernardes</t>
  </si>
  <si>
    <t>PP352021</t>
  </si>
  <si>
    <t>Realizar obras de sistemas urbanos de drenagem de águas pluviais "fase2" e "fase 3"</t>
  </si>
  <si>
    <t>Martinópolis</t>
  </si>
  <si>
    <t>PP362021</t>
  </si>
  <si>
    <t>Implantar galeria de águas pluviais para combate à erosão urbana "Rua Armando Januário com Rua Zeferino Soares Branquinho"; Travessa do cemitério com a Rua Armando Januário"</t>
  </si>
  <si>
    <t>Melhorar ao menos 3 sistemas de drenagem urbana no município</t>
  </si>
  <si>
    <t>Tarabai</t>
  </si>
  <si>
    <t>cancelado</t>
  </si>
  <si>
    <t>PP372021</t>
  </si>
  <si>
    <t>Ampliação de galeria pluvial do Jardim Castilho</t>
  </si>
  <si>
    <t>Melhorar o sistema de drenagem com apliação de 01 galeria no município</t>
  </si>
  <si>
    <t>Pirapozinho</t>
  </si>
  <si>
    <t>PP382021</t>
  </si>
  <si>
    <t>Realizar obras de sistemas urbanos de drenagem para controlar erosão na "Vila Ambrósio" e "Rua da Serraria"</t>
  </si>
  <si>
    <t xml:space="preserve">Melhorar o sistema de drenagem de ao menos 02 áreas no município </t>
  </si>
  <si>
    <t>Marabá Paulista</t>
  </si>
  <si>
    <t>PP392021</t>
  </si>
  <si>
    <t>Realizar obras de adequação de estrada rural PSV-010 para controle da erosão do solo</t>
  </si>
  <si>
    <t>Controlar um processo erosivo no município</t>
  </si>
  <si>
    <t>Presidente Venceslau</t>
  </si>
  <si>
    <t>PP402021</t>
  </si>
  <si>
    <t>Controlar ao menos 03 processos erosivos no município</t>
  </si>
  <si>
    <t>Realizar obras de prevenção e controle da erosão do solo ou assoreamento dos corpos d'água "Estrada SAS-020; Estrada SAS-040; Estrada SAS-278"</t>
  </si>
  <si>
    <t>Santo Anastácio</t>
  </si>
  <si>
    <t>1 projeto concluido (2019 PP-393)</t>
  </si>
  <si>
    <t>PP412021</t>
  </si>
  <si>
    <t>Realizar obras de prevenção e controle da erosão do solo ou assoreamento dos corpos d'água "Reserva Assentamento Nova Esperança" e "Gleba XV - Pecuária"</t>
  </si>
  <si>
    <t>Controlar ao menos 2 processos erosivos no município</t>
  </si>
  <si>
    <t>Euclides da Cunha Paulista</t>
  </si>
  <si>
    <t>PP422021</t>
  </si>
  <si>
    <t>Realizar obras de controle de erosão, adequação de estrada rural "MPR-010, bairro Quarenta, Bacia do Ribeirão Santo Antônio"; "MPR-159,bairro Quarenta, Bacia do Ribeirão Santo Antônio" "MPR-050, bairro Repouso, Bacia do Ribeirão Inhancá"</t>
  </si>
  <si>
    <t xml:space="preserve">Controlar ao menos 03 processos erosivos no município </t>
  </si>
  <si>
    <t>Mirante do Paranapanema</t>
  </si>
  <si>
    <t>PP432021</t>
  </si>
  <si>
    <t xml:space="preserve">Realizar obras de controle de erosão, através de "Adequação de estrada rural AVM-471" ; "Adequação de estrada rural AVM-463" "Adequação de estrada rural AVM-380" </t>
  </si>
  <si>
    <t>execução do projeto 2020-PP-COB-9</t>
  </si>
  <si>
    <t>PP442021</t>
  </si>
  <si>
    <t>Recuperação de nascente "Mina Vila Ferreira"</t>
  </si>
  <si>
    <t>Recuperar 01 nascente com vegetação nativa</t>
  </si>
  <si>
    <t>PP452021</t>
  </si>
  <si>
    <t>Restauração ecológica de trecho do Córrego do Veado</t>
  </si>
  <si>
    <t>Recuperar 7,2 hectares de vegetação nativa do município.</t>
  </si>
  <si>
    <t>PP462021</t>
  </si>
  <si>
    <t>Levantamento de ao menos 1 área prioritária para a proteção e restauração e Implementação de ao menos 1 projeto de proteção e restauração florestal</t>
  </si>
  <si>
    <t xml:space="preserve">Melhoria o índice da cobertura vegetal </t>
  </si>
  <si>
    <t>CBH-Paranapanema</t>
  </si>
  <si>
    <t>PP472021</t>
  </si>
  <si>
    <t>Restauração ecológica no "Corredores de Vida III; Águas para o Futuro e Corredores de Vida II"</t>
  </si>
  <si>
    <t>Recuperar ao menos 03  áreas de vegetação nativa de matas ciliares e corredores ecológicos</t>
  </si>
  <si>
    <t>Restauração ecológica, reflorestamento e cerca de isolamento em APP</t>
  </si>
  <si>
    <t>PP482021</t>
  </si>
  <si>
    <t>Recuperar ao menos 01 área de vegetação nativa de matas ciliares do município</t>
  </si>
  <si>
    <t>Regente Feijó</t>
  </si>
  <si>
    <t>PP492021</t>
  </si>
  <si>
    <t>Aprimoramento no sistema de abastecimento de água (perfuração de poços, adutora de água bruta, crescimento vegetativo e remanejamento).</t>
  </si>
  <si>
    <t>Manutenção para melhoria de 19 sistemas de abastecimento público de água</t>
  </si>
  <si>
    <t>SABESP</t>
  </si>
  <si>
    <t>PP502021</t>
  </si>
  <si>
    <t xml:space="preserve">Implantação de projeto de combate as perdas de água, com a substituição dos hidrômetros do município </t>
  </si>
  <si>
    <t>Manutenção para melhoria de ao menos 01 sistema de abastecimento público de água</t>
  </si>
  <si>
    <t>Caiuá</t>
  </si>
  <si>
    <t>2019-PP-COB-5</t>
  </si>
  <si>
    <t>PP512021</t>
  </si>
  <si>
    <t>Regularização das estruturas hidráulicas do balneário municipal de Taciba/SP</t>
  </si>
  <si>
    <t>Manuntenção para melhoria de estrutura hidráulica a fim de evitar inundações</t>
  </si>
  <si>
    <t>2019-PP-COB-2</t>
  </si>
  <si>
    <t>PP012022</t>
  </si>
  <si>
    <t>PP022022</t>
  </si>
  <si>
    <t>PP032022</t>
  </si>
  <si>
    <t>Pagamento 1ª parcela</t>
  </si>
  <si>
    <t>PP012023</t>
  </si>
  <si>
    <t>PP022023</t>
  </si>
  <si>
    <t>PP042022</t>
  </si>
  <si>
    <t xml:space="preserve">Elaboração e Atualização de Planos Diretor de Controle de Erosão Rural  </t>
  </si>
  <si>
    <t xml:space="preserve">Indiana, Marabá Pta, Piquerobi, Regente Feijó, Rosana, Tarabai,  Anhumas, Taciba e Caiuá </t>
  </si>
  <si>
    <t>PP042023</t>
  </si>
  <si>
    <t>PP052022</t>
  </si>
  <si>
    <t>PP062022</t>
  </si>
  <si>
    <t>PP062023</t>
  </si>
  <si>
    <t>PP072022</t>
  </si>
  <si>
    <t>PP072023</t>
  </si>
  <si>
    <t>PP082022</t>
  </si>
  <si>
    <t>PP082023</t>
  </si>
  <si>
    <t>Aprimorar o sistema de controle de erosão rural de 01 municípios</t>
  </si>
  <si>
    <t>PP092023</t>
  </si>
  <si>
    <t>PP102023</t>
  </si>
  <si>
    <t>Aprimorar o sistema de controle de erosão rural de 02 municípios</t>
  </si>
  <si>
    <t>Nantes</t>
  </si>
  <si>
    <t>PP112022</t>
  </si>
  <si>
    <t>Aprimorar os sistemas de drenagem urbana em pelo menos 01 município</t>
  </si>
  <si>
    <t>PP122023</t>
  </si>
  <si>
    <t>Teodoro Sampaio</t>
  </si>
  <si>
    <t>PP132023</t>
  </si>
  <si>
    <t>PP142023</t>
  </si>
  <si>
    <t>PP152023</t>
  </si>
  <si>
    <t>Indiana</t>
  </si>
  <si>
    <t>PP162023</t>
  </si>
  <si>
    <t>PP172023</t>
  </si>
  <si>
    <t>PP182023</t>
  </si>
  <si>
    <t xml:space="preserve">Elaboração e Atualização de Plano Municipal de Macro Drenagem urbana </t>
  </si>
  <si>
    <t>PP192023</t>
  </si>
  <si>
    <t>Elaborar um Plano Diretor de Saneamento Básico incluindo o Gerenciamento Integrado de Resíduos Sólidos</t>
  </si>
  <si>
    <t>Apresentar 01 Estudo para Saneamento Básico</t>
  </si>
  <si>
    <t>PP2022023</t>
  </si>
  <si>
    <t>PP212023</t>
  </si>
  <si>
    <t>Atualizar o estudo de drenagem urbana do município, incluindo projetos executivos de galerias de águas pluviais</t>
  </si>
  <si>
    <t>PP142022</t>
  </si>
  <si>
    <t>pagamento 1ª parcela</t>
  </si>
  <si>
    <t>PP222023</t>
  </si>
  <si>
    <t>PP232023</t>
  </si>
  <si>
    <t>PP242023</t>
  </si>
  <si>
    <t>PP252023</t>
  </si>
  <si>
    <t>PP262023</t>
  </si>
  <si>
    <t>PP272023</t>
  </si>
  <si>
    <t>PP282022</t>
  </si>
  <si>
    <t xml:space="preserve">Manter parceria com Instituições de Ensino para Mestrado Profissional em Geografia "aplicado à gestão de recursos hídricos" </t>
  </si>
  <si>
    <t>Del. 234/2022</t>
  </si>
  <si>
    <t>PP292022</t>
  </si>
  <si>
    <t>PP302022</t>
  </si>
  <si>
    <t>PP312023</t>
  </si>
  <si>
    <t>Relizar ao menos 01 programa de Educação Ambiental no município</t>
  </si>
  <si>
    <t xml:space="preserve">Elaborar um Programa de Educação Ambiental no município  </t>
  </si>
  <si>
    <t>município</t>
  </si>
  <si>
    <t>PP322023</t>
  </si>
  <si>
    <t>PP332023</t>
  </si>
  <si>
    <t>PP342023</t>
  </si>
  <si>
    <t>PP352023</t>
  </si>
  <si>
    <t>Melhorar os sistemas de tratamento de esgotamento sanitário de 06 municípios</t>
  </si>
  <si>
    <t>Caiuá, Presidente Venceslau, Indiana, Martinópolis, Iepê e Nantes.</t>
  </si>
  <si>
    <t>PP362022</t>
  </si>
  <si>
    <t>Alvares Machado, Anhumas, Estrela do Norte, Euclides da Cunha Pta, Marabá Paulista, Mirante do Paranapanema, Narandiba, Piquerobi, Pirapozinho, Presidente Bernandes, Presidente Epitácio, Presidente Prudente, Regente Feijó, Rosana, Sandovalina, Santo Anastácio, Taciba, Tarabai e Teodoro Sampaio.</t>
  </si>
  <si>
    <t>PP372022</t>
  </si>
  <si>
    <t>Pirapozinho, Sandovalina, Estrela do Norte e Narandiba</t>
  </si>
  <si>
    <t>recursos próprios/MPE</t>
  </si>
  <si>
    <t>PP382022</t>
  </si>
  <si>
    <t>Elaborar um estudo de fundamentação para proposta de enquadramento de corpos hídricos em classes na área do alto curso do Rio Santo Anastácio</t>
  </si>
  <si>
    <t>Relizar 01 estudo para enquadramento</t>
  </si>
  <si>
    <t>PP392022</t>
  </si>
  <si>
    <t>Realizar obras de prevenção e controle da erosão do solo ou do assoreamento dos corpos d’água</t>
  </si>
  <si>
    <t>Controlar ao menos 04 processos erosivos no município</t>
  </si>
  <si>
    <t>Teodoro Sampaio e Regente Feijó</t>
  </si>
  <si>
    <t>PP402022</t>
  </si>
  <si>
    <t>Controlar ao menos 3 processos erosivos no município</t>
  </si>
  <si>
    <t>Santo Anastpacio</t>
  </si>
  <si>
    <t>PP412023</t>
  </si>
  <si>
    <t>PP422023</t>
  </si>
  <si>
    <t>Realizar obras de controle de erosão, através de "Adequação de estrada rural AVM-463"</t>
  </si>
  <si>
    <t>Controlar ao menos 01 processos erosivos no município</t>
  </si>
  <si>
    <t>PP432023</t>
  </si>
  <si>
    <t>PP442023</t>
  </si>
  <si>
    <t>PP452023</t>
  </si>
  <si>
    <t>PP462023</t>
  </si>
  <si>
    <t>PP472023</t>
  </si>
  <si>
    <t>PP482023</t>
  </si>
  <si>
    <t>Plano de recuperação da mata ciliar na microbacia do córrego do veado no município de Mirante do Paranapanema Fase 1 e Fase 2</t>
  </si>
  <si>
    <t>Recuperar ao menos 01 área de vegetação nativa de matas ciliares no distrito de Costa Machado do município de Mirante do Paranapanema</t>
  </si>
  <si>
    <t>PP492023</t>
  </si>
  <si>
    <t>Córrego do veado</t>
  </si>
  <si>
    <t>PP502022</t>
  </si>
  <si>
    <t>PP512022</t>
  </si>
  <si>
    <t>PP512023</t>
  </si>
  <si>
    <t>PP282023</t>
  </si>
  <si>
    <t>PP312022</t>
  </si>
  <si>
    <t>PP372023</t>
  </si>
  <si>
    <t>PP412022</t>
  </si>
  <si>
    <t>PP432022</t>
  </si>
  <si>
    <t>PP472022</t>
  </si>
  <si>
    <t>PP502023</t>
  </si>
  <si>
    <t>PP522022</t>
  </si>
  <si>
    <t>PP522023</t>
  </si>
  <si>
    <t>recurso proprio</t>
  </si>
  <si>
    <t>PP532022</t>
  </si>
  <si>
    <t>PP532023</t>
  </si>
  <si>
    <t>PP542022</t>
  </si>
  <si>
    <t>Tarabai, Estrela do Norte, Presidente Epitácio, Martinópolis, Narandiba, Regente Feijó</t>
  </si>
  <si>
    <t>PP542023</t>
  </si>
  <si>
    <t>PP552022</t>
  </si>
  <si>
    <t xml:space="preserve">Melhorar ao menos 2 sistemas de drenagem urbana </t>
  </si>
  <si>
    <t>PP562023</t>
  </si>
  <si>
    <t>PP572022</t>
  </si>
  <si>
    <t>PP572023</t>
  </si>
  <si>
    <t>PP582022</t>
  </si>
  <si>
    <t>PP592023</t>
  </si>
  <si>
    <t>PP602023</t>
  </si>
  <si>
    <t>PP602022</t>
  </si>
  <si>
    <t>Realizar obras de sistemas urbanos de drenagem de águas pluviais para contenção da poluição difusa no Bairro Jardim Real II, Bacia "B4";  no Bairro Jardim Real II, Bacia "B7";  no Bairro Jardim Real II, Bacia "B8"; Avenia ana Paula; Village Lagoinha</t>
  </si>
  <si>
    <t>PP-COB-8</t>
  </si>
  <si>
    <t>PP-433</t>
  </si>
  <si>
    <t>PP612022</t>
  </si>
  <si>
    <t>PP612023</t>
  </si>
  <si>
    <t>PP622023</t>
  </si>
  <si>
    <t>PP632023</t>
  </si>
  <si>
    <t xml:space="preserve">Realizar obras de sistemas urbanos de drenagem de águas pluviais </t>
  </si>
  <si>
    <t>Melhorar o sistema de drenagem com ampliação de 02 galerias no município</t>
  </si>
  <si>
    <t>PP642023</t>
  </si>
  <si>
    <t>Realizar construção de captação e galerias de águas pluviais na Rua Getúlio Vargas - Ponto 3; Construção de captação e galerias de águas pluviais na Avenida Elias Bezerra
Leite PONTO 4</t>
  </si>
  <si>
    <t>Estrela do Norte</t>
  </si>
  <si>
    <t>Realizar obras de sistema urbanos de drenagem de águas pluviais</t>
  </si>
  <si>
    <t>PP652022</t>
  </si>
  <si>
    <t>Piquerobi</t>
  </si>
  <si>
    <t>PP652023</t>
  </si>
  <si>
    <t>PP662023</t>
  </si>
  <si>
    <t>Marabá paulista</t>
  </si>
  <si>
    <t>PP042024</t>
  </si>
  <si>
    <t>PP042025</t>
  </si>
  <si>
    <t>Narandiba e Pirapozinho</t>
  </si>
  <si>
    <t>2023-PP-COB-25</t>
  </si>
  <si>
    <t>2023-PP-442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</si>
</sst>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quot;R$&quot;\ #,##0.00_);[Red]\(&quot;R$&quot;\ #,##0.00\)"/>
    <numFmt numFmtId="165" formatCode="0.0%"/>
  </numFmts>
  <fonts count="40"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sz val="11"/>
      <color rgb="FF000000"/>
      <name val="Calibri"/>
      <family val="2"/>
      <scheme val="minor"/>
    </font>
    <font>
      <b/>
      <sz val="11"/>
      <color theme="1"/>
      <name val="Calibri"/>
      <family val="2"/>
    </font>
    <font>
      <sz val="8"/>
      <name val="Calibri"/>
      <family val="2"/>
      <scheme val="minor"/>
    </font>
    <font>
      <sz val="11"/>
      <color rgb="FF000000"/>
      <name val="Calibri"/>
      <family val="2"/>
    </font>
    <font>
      <b/>
      <sz val="14"/>
      <color theme="1"/>
      <name val="Calibri"/>
      <family val="2"/>
      <scheme val="minor"/>
    </font>
    <font>
      <sz val="10"/>
      <color rgb="FF000000"/>
      <name val="Arial"/>
      <family val="2"/>
    </font>
    <font>
      <sz val="10"/>
      <color rgb="FFFF0000"/>
      <name val="Arial"/>
      <family val="2"/>
    </font>
    <font>
      <sz val="10"/>
      <color rgb="FFC00000"/>
      <name val="Arial"/>
      <family val="2"/>
    </font>
    <font>
      <b/>
      <sz val="10"/>
      <color rgb="FF000000"/>
      <name val="Arial"/>
      <family val="2"/>
    </font>
    <font>
      <sz val="11"/>
      <color rgb="FF327030"/>
      <name val="Calibri"/>
      <family val="2"/>
      <scheme val="minor"/>
    </font>
    <font>
      <sz val="11"/>
      <color rgb="FFFF0000"/>
      <name val="Calibri"/>
      <family val="2"/>
      <scheme val="minor"/>
    </font>
    <font>
      <b/>
      <sz val="11"/>
      <color rgb="FFFF0000"/>
      <name val="Calibri"/>
      <family val="2"/>
      <scheme val="minor"/>
    </font>
    <font>
      <b/>
      <sz val="11"/>
      <color rgb="FF327030"/>
      <name val="Calibri"/>
      <family val="2"/>
      <scheme val="minor"/>
    </font>
    <font>
      <b/>
      <sz val="11"/>
      <color rgb="FF000000"/>
      <name val="Calibri"/>
      <family val="2"/>
      <scheme val="minor"/>
    </font>
    <font>
      <b/>
      <sz val="11"/>
      <name val="Calibri"/>
      <family val="2"/>
      <scheme val="minor"/>
    </font>
    <font>
      <sz val="11"/>
      <name val="Calibri"/>
      <family val="2"/>
      <scheme val="minor"/>
    </font>
    <font>
      <b/>
      <sz val="11"/>
      <color rgb="FF000000"/>
      <name val="Calibri"/>
      <family val="2"/>
    </font>
    <font>
      <b/>
      <sz val="11"/>
      <name val="Calibri"/>
      <family val="2"/>
    </font>
    <font>
      <sz val="11"/>
      <name val="Calibri"/>
      <family val="2"/>
    </font>
    <font>
      <u/>
      <sz val="11"/>
      <color rgb="FF000000"/>
      <name val="Calibri"/>
      <family val="2"/>
      <scheme val="minor"/>
    </font>
    <font>
      <b/>
      <sz val="12"/>
      <color rgb="FFFF0000"/>
      <name val="Calibri"/>
      <family val="2"/>
    </font>
    <font>
      <sz val="12"/>
      <color rgb="FFFF0000"/>
      <name val="Calibri"/>
      <family val="2"/>
    </font>
    <font>
      <sz val="12"/>
      <name val="Calibri"/>
      <family val="2"/>
    </font>
    <font>
      <b/>
      <i/>
      <sz val="12"/>
      <name val="Calibri"/>
      <family val="2"/>
    </font>
    <font>
      <b/>
      <sz val="12"/>
      <name val="Calibri"/>
      <family val="2"/>
    </font>
    <font>
      <b/>
      <sz val="13"/>
      <name val="Calibri"/>
      <family val="2"/>
    </font>
    <font>
      <b/>
      <i/>
      <sz val="13"/>
      <name val="Calibri"/>
      <family val="2"/>
    </font>
    <font>
      <sz val="13"/>
      <name val="Calibri"/>
      <family val="2"/>
    </font>
    <font>
      <b/>
      <sz val="11"/>
      <color rgb="FFFF0000"/>
      <name val="Calibri"/>
      <family val="2"/>
    </font>
    <font>
      <sz val="11"/>
      <color rgb="FFBF8F00"/>
      <name val="Calibri"/>
      <family val="2"/>
    </font>
    <font>
      <sz val="11"/>
      <color rgb="FF70AD47"/>
      <name val="Calibri"/>
      <family val="2"/>
    </font>
    <font>
      <b/>
      <sz val="9"/>
      <color indexed="81"/>
      <name val="Segoe UI"/>
      <family val="2"/>
    </font>
    <font>
      <sz val="10"/>
      <color theme="1"/>
      <name val="Calibri Light"/>
      <family val="2"/>
    </font>
    <font>
      <sz val="10"/>
      <name val="Calibri Light"/>
      <family val="2"/>
    </font>
    <font>
      <sz val="10"/>
      <color rgb="FF000000"/>
      <name val="Calibri Light"/>
      <family val="2"/>
    </font>
    <font>
      <sz val="10"/>
      <color rgb="FFFF0000"/>
      <name val="Calibri Light"/>
      <family val="2"/>
    </font>
  </fonts>
  <fills count="15">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D966"/>
        <bgColor indexed="64"/>
      </patternFill>
    </fill>
    <fill>
      <patternFill patternType="solid">
        <fgColor theme="7"/>
        <bgColor indexed="64"/>
      </patternFill>
    </fill>
    <fill>
      <patternFill patternType="solid">
        <fgColor theme="4" tint="0.79998168889431442"/>
        <bgColor indexed="64"/>
      </patternFill>
    </fill>
    <fill>
      <patternFill patternType="solid">
        <fgColor rgb="FFFFE699"/>
        <bgColor indexed="64"/>
      </patternFill>
    </fill>
    <fill>
      <patternFill patternType="solid">
        <fgColor theme="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A6A6A6"/>
      </left>
      <right style="thin">
        <color rgb="FFA6A6A6"/>
      </right>
      <top style="thin">
        <color rgb="FFA6A6A6"/>
      </top>
      <bottom/>
      <diagonal/>
    </border>
    <border>
      <left style="thin">
        <color rgb="FFA6A6A6"/>
      </left>
      <right/>
      <top style="thin">
        <color rgb="FFA6A6A6"/>
      </top>
      <bottom/>
      <diagonal/>
    </border>
    <border>
      <left style="thin">
        <color rgb="FFA6A6A6"/>
      </left>
      <right style="thin">
        <color rgb="FFA6A6A6"/>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72">
    <xf numFmtId="0" fontId="0" fillId="0" borderId="0" xfId="0"/>
    <xf numFmtId="0" fontId="1" fillId="0" borderId="0" xfId="0" applyFont="1"/>
    <xf numFmtId="0" fontId="3" fillId="0" borderId="1" xfId="0" applyFont="1" applyBorder="1"/>
    <xf numFmtId="0" fontId="4" fillId="0" borderId="1" xfId="0" applyFont="1" applyBorder="1"/>
    <xf numFmtId="0" fontId="5" fillId="0" borderId="3" xfId="0" applyFont="1" applyBorder="1"/>
    <xf numFmtId="0" fontId="0" fillId="2" borderId="0" xfId="0" applyFill="1"/>
    <xf numFmtId="0" fontId="5" fillId="0" borderId="0" xfId="0" applyFont="1"/>
    <xf numFmtId="0" fontId="0" fillId="0" borderId="0" xfId="0" applyAlignment="1">
      <alignment wrapText="1"/>
    </xf>
    <xf numFmtId="0" fontId="5" fillId="0" borderId="1" xfId="0" applyFont="1" applyBorder="1"/>
    <xf numFmtId="0" fontId="3" fillId="0" borderId="0" xfId="0" applyFont="1"/>
    <xf numFmtId="0" fontId="0" fillId="0" borderId="0" xfId="0" applyAlignment="1">
      <alignment horizontal="left"/>
    </xf>
    <xf numFmtId="0" fontId="0" fillId="0" borderId="0" xfId="0" applyAlignment="1">
      <alignment horizontal="center"/>
    </xf>
    <xf numFmtId="0" fontId="3" fillId="5" borderId="0" xfId="0" applyFont="1" applyFill="1" applyAlignment="1">
      <alignment horizontal="center" vertical="center"/>
    </xf>
    <xf numFmtId="0" fontId="3" fillId="6" borderId="7"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4" fontId="0" fillId="0" borderId="0" xfId="0" applyNumberFormat="1"/>
    <xf numFmtId="0" fontId="3" fillId="6" borderId="11" xfId="0" applyFont="1" applyFill="1" applyBorder="1" applyAlignment="1">
      <alignment horizontal="center" vertical="center"/>
    </xf>
    <xf numFmtId="0" fontId="0" fillId="4" borderId="0" xfId="0" applyFill="1"/>
    <xf numFmtId="0" fontId="9" fillId="0" borderId="0" xfId="0" applyFont="1" applyAlignment="1">
      <alignment horizontal="left" vertical="center"/>
    </xf>
    <xf numFmtId="0" fontId="10" fillId="3" borderId="0" xfId="0" applyFont="1" applyFill="1" applyAlignment="1">
      <alignment horizontal="left" vertical="center"/>
    </xf>
    <xf numFmtId="0" fontId="9" fillId="3" borderId="0" xfId="0" applyFont="1" applyFill="1" applyAlignment="1">
      <alignment horizontal="left" vertical="center"/>
    </xf>
    <xf numFmtId="0" fontId="9" fillId="2" borderId="0" xfId="0" applyFont="1" applyFill="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3" fillId="0" borderId="0" xfId="0" applyFont="1" applyAlignment="1">
      <alignment horizontal="center"/>
    </xf>
    <xf numFmtId="0" fontId="15" fillId="0" borderId="0" xfId="0" applyFont="1" applyAlignment="1">
      <alignment horizontal="center"/>
    </xf>
    <xf numFmtId="0" fontId="15" fillId="0" borderId="13"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4" fillId="0" borderId="0" xfId="0" applyFont="1" applyAlignment="1">
      <alignment horizontal="center"/>
    </xf>
    <xf numFmtId="0" fontId="14" fillId="0" borderId="13" xfId="0" applyFont="1" applyBorder="1" applyAlignment="1">
      <alignment horizontal="center"/>
    </xf>
    <xf numFmtId="0" fontId="13" fillId="0" borderId="13" xfId="0" applyFont="1" applyBorder="1" applyAlignment="1">
      <alignment horizontal="center"/>
    </xf>
    <xf numFmtId="0" fontId="8" fillId="6" borderId="17" xfId="0" applyFont="1" applyFill="1" applyBorder="1" applyAlignment="1">
      <alignment horizontal="center" vertical="center"/>
    </xf>
    <xf numFmtId="0" fontId="3" fillId="5" borderId="16" xfId="0" applyFont="1" applyFill="1" applyBorder="1" applyAlignment="1">
      <alignment horizontal="center" vertical="center"/>
    </xf>
    <xf numFmtId="0" fontId="3" fillId="7" borderId="7" xfId="0" applyFont="1" applyFill="1" applyBorder="1" applyAlignment="1">
      <alignment horizontal="center" vertical="center"/>
    </xf>
    <xf numFmtId="3" fontId="0" fillId="8" borderId="1" xfId="0" applyNumberFormat="1" applyFill="1" applyBorder="1"/>
    <xf numFmtId="3" fontId="3" fillId="8" borderId="1" xfId="0" applyNumberFormat="1" applyFont="1" applyFill="1" applyBorder="1"/>
    <xf numFmtId="3" fontId="3" fillId="8" borderId="7" xfId="0" applyNumberFormat="1" applyFont="1" applyFill="1" applyBorder="1"/>
    <xf numFmtId="3" fontId="3" fillId="8" borderId="12" xfId="0" applyNumberFormat="1" applyFont="1" applyFill="1" applyBorder="1"/>
    <xf numFmtId="3" fontId="3" fillId="8" borderId="11" xfId="0" applyNumberFormat="1" applyFont="1" applyFill="1" applyBorder="1"/>
    <xf numFmtId="3" fontId="0" fillId="8" borderId="7" xfId="0" applyNumberFormat="1" applyFill="1" applyBorder="1"/>
    <xf numFmtId="0" fontId="8" fillId="6" borderId="2" xfId="0" applyFont="1" applyFill="1" applyBorder="1" applyAlignment="1">
      <alignment horizontal="center" vertical="center"/>
    </xf>
    <xf numFmtId="0" fontId="8" fillId="7" borderId="10" xfId="0" applyFont="1" applyFill="1" applyBorder="1" applyAlignment="1">
      <alignment horizontal="center" vertical="center"/>
    </xf>
    <xf numFmtId="0" fontId="8" fillId="5" borderId="8" xfId="0" applyFont="1" applyFill="1" applyBorder="1" applyAlignment="1">
      <alignment horizontal="centerContinuous" vertical="center"/>
    </xf>
    <xf numFmtId="0" fontId="8" fillId="5" borderId="9" xfId="0" applyFont="1" applyFill="1" applyBorder="1" applyAlignment="1">
      <alignment horizontal="centerContinuous" vertical="center"/>
    </xf>
    <xf numFmtId="0" fontId="3" fillId="9" borderId="0" xfId="0" applyFont="1" applyFill="1" applyAlignment="1">
      <alignment horizontal="centerContinuous"/>
    </xf>
    <xf numFmtId="0" fontId="3" fillId="5" borderId="18" xfId="0" applyFont="1" applyFill="1" applyBorder="1" applyAlignment="1">
      <alignment horizontal="center" vertical="center"/>
    </xf>
    <xf numFmtId="0" fontId="8" fillId="9" borderId="14" xfId="0" applyFont="1" applyFill="1" applyBorder="1" applyAlignment="1">
      <alignment horizontal="centerContinuous" vertical="center"/>
    </xf>
    <xf numFmtId="0" fontId="8" fillId="4" borderId="19" xfId="0" applyFont="1" applyFill="1" applyBorder="1" applyAlignment="1">
      <alignment horizontal="centerContinuous" vertical="center"/>
    </xf>
    <xf numFmtId="0" fontId="3" fillId="4" borderId="1" xfId="0" applyFont="1" applyFill="1" applyBorder="1" applyAlignment="1">
      <alignment horizontal="center" vertical="center"/>
    </xf>
    <xf numFmtId="0" fontId="1" fillId="0" borderId="8" xfId="0" applyFont="1" applyBorder="1"/>
    <xf numFmtId="0" fontId="3" fillId="0" borderId="20" xfId="0" applyFont="1" applyBorder="1"/>
    <xf numFmtId="0" fontId="1" fillId="0" borderId="14" xfId="0" applyFont="1" applyBorder="1"/>
    <xf numFmtId="0" fontId="7" fillId="0" borderId="8" xfId="0" applyFont="1" applyBorder="1"/>
    <xf numFmtId="0" fontId="7" fillId="0" borderId="14" xfId="0" applyFont="1" applyBorder="1"/>
    <xf numFmtId="0" fontId="3" fillId="6" borderId="15" xfId="0" applyFont="1" applyFill="1" applyBorder="1" applyAlignment="1">
      <alignment horizontal="center" vertical="center"/>
    </xf>
    <xf numFmtId="164" fontId="0" fillId="0" borderId="1" xfId="0" applyNumberFormat="1" applyBorder="1"/>
    <xf numFmtId="0" fontId="3" fillId="10" borderId="1" xfId="0" applyFont="1" applyFill="1" applyBorder="1" applyAlignment="1">
      <alignment horizontal="center" vertical="center"/>
    </xf>
    <xf numFmtId="4" fontId="0" fillId="0" borderId="1" xfId="0" applyNumberFormat="1" applyBorder="1"/>
    <xf numFmtId="0" fontId="3" fillId="5" borderId="1" xfId="0" applyFont="1" applyFill="1" applyBorder="1" applyAlignment="1">
      <alignment horizontal="center" vertical="center"/>
    </xf>
    <xf numFmtId="165" fontId="2" fillId="0" borderId="1" xfId="1" applyNumberFormat="1" applyFont="1" applyBorder="1" applyAlignment="1">
      <alignment horizontal="center"/>
    </xf>
    <xf numFmtId="0" fontId="0" fillId="11" borderId="0" xfId="0" applyFill="1"/>
    <xf numFmtId="0" fontId="17" fillId="3" borderId="6" xfId="0" applyFont="1" applyFill="1" applyBorder="1" applyAlignment="1">
      <alignment horizontal="center" vertical="center" wrapText="1"/>
    </xf>
    <xf numFmtId="0" fontId="17"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4" fontId="18" fillId="13" borderId="4" xfId="0" applyNumberFormat="1" applyFont="1" applyFill="1" applyBorder="1" applyAlignment="1">
      <alignment horizontal="center" vertical="center" wrapText="1"/>
    </xf>
    <xf numFmtId="4" fontId="18" fillId="3" borderId="4"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9" fillId="0" borderId="0" xfId="0" applyFont="1" applyAlignment="1">
      <alignment horizontal="center" vertical="center" wrapText="1"/>
    </xf>
    <xf numFmtId="0" fontId="20" fillId="3" borderId="4" xfId="0" applyFont="1" applyFill="1" applyBorder="1" applyAlignment="1">
      <alignment horizontal="center" vertical="center" wrapText="1"/>
    </xf>
    <xf numFmtId="0" fontId="22" fillId="0" borderId="0" xfId="0" applyFont="1" applyAlignment="1">
      <alignment horizontal="center" vertical="top" wrapText="1"/>
    </xf>
    <xf numFmtId="4" fontId="22" fillId="0" borderId="1" xfId="0" applyNumberFormat="1" applyFont="1" applyBorder="1" applyAlignment="1">
      <alignment horizontal="right" vertical="top"/>
    </xf>
    <xf numFmtId="0" fontId="22" fillId="0" borderId="0" xfId="0" applyFont="1" applyAlignment="1">
      <alignment horizontal="left" vertical="top"/>
    </xf>
    <xf numFmtId="0" fontId="0" fillId="0" borderId="0" xfId="0"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1" fillId="0" borderId="0" xfId="0" applyFont="1" applyAlignment="1">
      <alignment vertical="top"/>
    </xf>
    <xf numFmtId="0" fontId="22" fillId="0" borderId="1" xfId="0" applyFont="1" applyBorder="1" applyAlignment="1" applyProtection="1">
      <alignment horizontal="center" vertical="top"/>
      <protection locked="0"/>
    </xf>
    <xf numFmtId="4" fontId="22" fillId="0" borderId="1" xfId="0" applyNumberFormat="1" applyFont="1" applyBorder="1" applyAlignment="1" applyProtection="1">
      <alignment horizontal="right" vertical="top"/>
      <protection locked="0"/>
    </xf>
    <xf numFmtId="0" fontId="4" fillId="0" borderId="1" xfId="0" applyFont="1" applyBorder="1" applyAlignment="1" applyProtection="1">
      <alignment horizontal="center" vertical="center"/>
      <protection locked="0"/>
    </xf>
    <xf numFmtId="0" fontId="22" fillId="0" borderId="0" xfId="0" applyFont="1" applyAlignment="1">
      <alignment horizontal="justify" vertical="center" wrapText="1"/>
    </xf>
    <xf numFmtId="0" fontId="24" fillId="0" borderId="0" xfId="0" applyFont="1" applyAlignment="1">
      <alignment horizontal="justify" vertical="center" wrapText="1"/>
    </xf>
    <xf numFmtId="0" fontId="29" fillId="0" borderId="0" xfId="0" applyFont="1" applyAlignment="1">
      <alignment horizontal="justify" vertical="center" wrapText="1"/>
    </xf>
    <xf numFmtId="0" fontId="33" fillId="0" borderId="0" xfId="0" applyFont="1" applyAlignment="1">
      <alignment horizontal="center" vertical="center" wrapText="1"/>
    </xf>
    <xf numFmtId="0" fontId="22" fillId="0" borderId="0" xfId="0" applyFont="1" applyAlignment="1">
      <alignment horizontal="center" vertical="center" wrapText="1"/>
    </xf>
    <xf numFmtId="0" fontId="21" fillId="0" borderId="0" xfId="0" applyFont="1" applyAlignment="1">
      <alignment horizontal="justify" vertical="center" wrapText="1"/>
    </xf>
    <xf numFmtId="0" fontId="14" fillId="11" borderId="0" xfId="0" applyFont="1" applyFill="1"/>
    <xf numFmtId="0" fontId="36" fillId="0" borderId="1" xfId="0" applyFont="1" applyBorder="1" applyAlignment="1">
      <alignment vertical="center" wrapText="1"/>
    </xf>
    <xf numFmtId="2" fontId="22" fillId="0" borderId="1" xfId="2" applyNumberFormat="1" applyFont="1" applyBorder="1" applyAlignment="1" applyProtection="1">
      <alignment horizontal="right" vertical="top"/>
      <protection locked="0"/>
    </xf>
    <xf numFmtId="9" fontId="22" fillId="0" borderId="1" xfId="1" applyFont="1" applyBorder="1" applyAlignment="1" applyProtection="1">
      <alignment horizontal="right" vertical="top"/>
      <protection locked="0"/>
    </xf>
    <xf numFmtId="0" fontId="22" fillId="0" borderId="1" xfId="0" applyFont="1" applyBorder="1" applyAlignment="1" applyProtection="1">
      <alignment horizontal="right" vertical="top"/>
      <protection locked="0"/>
    </xf>
    <xf numFmtId="0" fontId="1" fillId="0" borderId="1" xfId="0" applyFont="1" applyBorder="1" applyAlignment="1" applyProtection="1">
      <alignment horizontal="right" vertical="top"/>
      <protection locked="0"/>
    </xf>
    <xf numFmtId="2" fontId="22" fillId="0" borderId="1" xfId="0" applyNumberFormat="1" applyFont="1" applyBorder="1" applyAlignment="1" applyProtection="1">
      <alignment horizontal="right" vertical="top"/>
      <protection locked="0"/>
    </xf>
    <xf numFmtId="2" fontId="22" fillId="0" borderId="1" xfId="0" applyNumberFormat="1" applyFont="1" applyBorder="1" applyAlignment="1">
      <alignment horizontal="right" vertical="top"/>
    </xf>
    <xf numFmtId="2" fontId="1" fillId="0" borderId="1" xfId="0" applyNumberFormat="1" applyFont="1" applyBorder="1" applyAlignment="1" applyProtection="1">
      <alignment horizontal="right" vertical="top"/>
      <protection locked="0"/>
    </xf>
    <xf numFmtId="0" fontId="38" fillId="0" borderId="1" xfId="0" applyFont="1" applyBorder="1" applyAlignment="1">
      <alignment vertical="center" wrapText="1"/>
    </xf>
    <xf numFmtId="0" fontId="0" fillId="11" borderId="0" xfId="0" applyFill="1" applyAlignment="1">
      <alignment horizontal="left"/>
    </xf>
    <xf numFmtId="3" fontId="0" fillId="11" borderId="0" xfId="0" applyNumberFormat="1" applyFill="1"/>
    <xf numFmtId="4" fontId="0" fillId="11" borderId="0" xfId="0" applyNumberFormat="1" applyFill="1"/>
    <xf numFmtId="0" fontId="22" fillId="14" borderId="1" xfId="0" applyFont="1" applyFill="1" applyBorder="1" applyAlignment="1" applyProtection="1">
      <alignment horizontal="right" vertical="top"/>
      <protection locked="0"/>
    </xf>
    <xf numFmtId="0" fontId="0" fillId="0" borderId="1" xfId="0" applyBorder="1" applyAlignment="1" applyProtection="1">
      <alignment horizontal="center" vertical="top"/>
      <protection locked="0"/>
    </xf>
    <xf numFmtId="0" fontId="0" fillId="0" borderId="1" xfId="0" applyBorder="1" applyAlignment="1" applyProtection="1">
      <alignment horizontal="right" vertical="top"/>
      <protection locked="0"/>
    </xf>
    <xf numFmtId="0" fontId="38" fillId="0" borderId="1" xfId="0" applyFont="1" applyBorder="1" applyAlignment="1">
      <alignment vertical="top" wrapText="1"/>
    </xf>
    <xf numFmtId="0" fontId="36" fillId="0" borderId="1" xfId="0" applyFont="1" applyBorder="1" applyAlignment="1">
      <alignment vertical="top" wrapText="1"/>
    </xf>
    <xf numFmtId="2" fontId="0" fillId="0" borderId="1" xfId="0" applyNumberFormat="1" applyBorder="1" applyAlignment="1" applyProtection="1">
      <alignment horizontal="right" vertical="top"/>
      <protection locked="0"/>
    </xf>
    <xf numFmtId="0" fontId="17" fillId="3" borderId="6"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3" borderId="4" xfId="0" applyFont="1" applyFill="1" applyBorder="1" applyAlignment="1">
      <alignment horizontal="center" vertical="top" wrapText="1"/>
    </xf>
    <xf numFmtId="0" fontId="5" fillId="3" borderId="4" xfId="0" applyFont="1" applyFill="1" applyBorder="1" applyAlignment="1">
      <alignment horizontal="center" vertical="top" wrapText="1"/>
    </xf>
    <xf numFmtId="0" fontId="17" fillId="3" borderId="4" xfId="0" applyFont="1" applyFill="1" applyBorder="1" applyAlignment="1">
      <alignment horizontal="center" vertical="top" wrapText="1"/>
    </xf>
    <xf numFmtId="4" fontId="21" fillId="12" borderId="4" xfId="0" applyNumberFormat="1" applyFont="1" applyFill="1" applyBorder="1" applyAlignment="1">
      <alignment horizontal="center" vertical="top" wrapText="1"/>
    </xf>
    <xf numFmtId="0" fontId="20" fillId="12" borderId="4" xfId="0" applyFont="1" applyFill="1" applyBorder="1" applyAlignment="1">
      <alignment horizontal="center" vertical="top" wrapText="1"/>
    </xf>
    <xf numFmtId="4" fontId="21" fillId="13" borderId="4" xfId="0" applyNumberFormat="1" applyFont="1" applyFill="1" applyBorder="1" applyAlignment="1">
      <alignment horizontal="center" vertical="top" wrapText="1"/>
    </xf>
    <xf numFmtId="4" fontId="21" fillId="3" borderId="4" xfId="0" applyNumberFormat="1" applyFont="1" applyFill="1" applyBorder="1" applyAlignment="1">
      <alignment horizontal="center" vertical="top" wrapText="1"/>
    </xf>
    <xf numFmtId="0" fontId="20" fillId="3" borderId="5" xfId="0" applyFont="1" applyFill="1" applyBorder="1" applyAlignment="1">
      <alignment horizontal="center" vertical="top" wrapText="1"/>
    </xf>
    <xf numFmtId="0" fontId="37" fillId="0" borderId="1" xfId="0" applyFont="1" applyBorder="1" applyAlignment="1" applyProtection="1">
      <alignment vertical="top" wrapText="1"/>
      <protection locked="0"/>
    </xf>
    <xf numFmtId="0" fontId="37" fillId="0" borderId="1" xfId="0" applyFont="1" applyBorder="1" applyAlignment="1">
      <alignment vertical="top" wrapText="1"/>
    </xf>
    <xf numFmtId="4" fontId="4" fillId="14" borderId="11" xfId="0" applyNumberFormat="1" applyFont="1" applyFill="1" applyBorder="1" applyAlignment="1">
      <alignment horizontal="right" vertical="top" wrapText="1"/>
    </xf>
    <xf numFmtId="2" fontId="37" fillId="0" borderId="1" xfId="0" applyNumberFormat="1" applyFont="1" applyBorder="1" applyAlignment="1" applyProtection="1">
      <alignment horizontal="right" vertical="top" wrapText="1"/>
      <protection locked="0"/>
    </xf>
    <xf numFmtId="0" fontId="0" fillId="0" borderId="1" xfId="0" applyBorder="1" applyAlignment="1" applyProtection="1">
      <alignment horizontal="left" vertical="top"/>
      <protection locked="0"/>
    </xf>
    <xf numFmtId="0" fontId="0" fillId="0" borderId="1" xfId="0" applyBorder="1" applyAlignment="1" applyProtection="1">
      <alignment vertical="top"/>
      <protection locked="0"/>
    </xf>
    <xf numFmtId="2" fontId="22" fillId="0" borderId="1" xfId="0" applyNumberFormat="1" applyFont="1" applyBorder="1" applyAlignment="1" applyProtection="1">
      <alignment horizontal="right" vertical="top" wrapText="1"/>
      <protection locked="0"/>
    </xf>
    <xf numFmtId="4" fontId="0" fillId="0" borderId="1" xfId="0" applyNumberFormat="1" applyBorder="1" applyAlignment="1" applyProtection="1">
      <alignment horizontal="right" vertical="top"/>
      <protection locked="0"/>
    </xf>
    <xf numFmtId="2" fontId="19" fillId="0" borderId="1" xfId="0" applyNumberFormat="1" applyFont="1" applyBorder="1" applyAlignment="1" applyProtection="1">
      <alignment horizontal="right" vertical="center" wrapText="1"/>
      <protection locked="0"/>
    </xf>
    <xf numFmtId="0" fontId="36" fillId="0" borderId="1" xfId="0" applyFont="1" applyBorder="1" applyAlignment="1">
      <alignment horizontal="left" wrapText="1"/>
    </xf>
    <xf numFmtId="0" fontId="36"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9" fontId="22" fillId="0" borderId="1" xfId="1" applyFont="1" applyFill="1" applyBorder="1" applyAlignment="1" applyProtection="1">
      <alignment horizontal="right" vertical="top"/>
      <protection locked="0"/>
    </xf>
    <xf numFmtId="10" fontId="0" fillId="0" borderId="0" xfId="0" applyNumberFormat="1"/>
    <xf numFmtId="0" fontId="36" fillId="0" borderId="10" xfId="0" applyFont="1" applyBorder="1" applyAlignment="1">
      <alignment vertical="top" wrapText="1"/>
    </xf>
    <xf numFmtId="0" fontId="37" fillId="0" borderId="1" xfId="0" applyFont="1" applyBorder="1" applyAlignment="1" applyProtection="1">
      <alignment horizontal="center" vertical="center" wrapText="1"/>
      <protection locked="0"/>
    </xf>
    <xf numFmtId="0" fontId="14" fillId="0" borderId="0" xfId="0" applyFont="1" applyAlignment="1">
      <alignment horizontal="center" vertical="center"/>
    </xf>
    <xf numFmtId="3" fontId="4"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4" fontId="4" fillId="0" borderId="1" xfId="0" applyNumberFormat="1" applyFont="1" applyBorder="1" applyAlignment="1">
      <alignment horizontal="center" vertical="center"/>
    </xf>
    <xf numFmtId="4" fontId="4" fillId="0" borderId="1" xfId="0" applyNumberFormat="1" applyFont="1" applyBorder="1" applyAlignment="1" applyProtection="1">
      <alignment horizontal="center" vertical="center"/>
      <protection locked="0"/>
    </xf>
    <xf numFmtId="0" fontId="19" fillId="0" borderId="0" xfId="0" applyFont="1" applyAlignment="1">
      <alignment horizontal="center" vertical="center"/>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2"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4" fontId="19"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8" fillId="0" borderId="1" xfId="0" applyFont="1" applyBorder="1" applyAlignment="1">
      <alignment horizontal="center" vertical="center" wrapText="1"/>
    </xf>
    <xf numFmtId="9" fontId="0" fillId="0" borderId="1" xfId="0" applyNumberForma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9" fontId="22" fillId="0" borderId="1" xfId="1"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0" fillId="0" borderId="0" xfId="0" applyAlignment="1">
      <alignment horizontal="center" vertical="center"/>
    </xf>
    <xf numFmtId="9" fontId="19" fillId="0" borderId="1" xfId="1" applyFont="1" applyBorder="1" applyAlignment="1" applyProtection="1">
      <alignment horizontal="center" vertical="center"/>
      <protection locked="0"/>
    </xf>
    <xf numFmtId="0" fontId="36" fillId="0" borderId="1" xfId="0" applyFont="1" applyBorder="1" applyAlignment="1" applyProtection="1">
      <alignment horizontal="center" vertical="center" wrapText="1"/>
      <protection locked="0"/>
    </xf>
    <xf numFmtId="2" fontId="37" fillId="0" borderId="1" xfId="0" applyNumberFormat="1" applyFont="1" applyBorder="1" applyAlignment="1" applyProtection="1">
      <alignment horizontal="center" vertical="center" wrapText="1"/>
      <protection locked="0"/>
    </xf>
    <xf numFmtId="0" fontId="37" fillId="0" borderId="1" xfId="0" applyFont="1" applyBorder="1" applyAlignment="1">
      <alignment vertical="center" wrapText="1"/>
    </xf>
    <xf numFmtId="2" fontId="18" fillId="12" borderId="4" xfId="0" applyNumberFormat="1" applyFont="1" applyFill="1" applyBorder="1" applyAlignment="1">
      <alignment horizontal="center" vertical="center" wrapText="1"/>
    </xf>
    <xf numFmtId="2" fontId="17" fillId="12" borderId="4" xfId="0" applyNumberFormat="1" applyFont="1" applyFill="1" applyBorder="1" applyAlignment="1">
      <alignment horizontal="center" vertical="center" wrapText="1"/>
    </xf>
    <xf numFmtId="2" fontId="0" fillId="0" borderId="0" xfId="0" applyNumberFormat="1" applyAlignment="1">
      <alignment horizontal="center" vertical="center"/>
    </xf>
    <xf numFmtId="2" fontId="19" fillId="0" borderId="1" xfId="0" applyNumberFormat="1" applyFont="1" applyBorder="1" applyAlignment="1" applyProtection="1">
      <alignment horizontal="center" vertical="center"/>
      <protection locked="0"/>
    </xf>
  </cellXfs>
  <cellStyles count="3">
    <cellStyle name="Moeda" xfId="2" builtinId="4"/>
    <cellStyle name="Normal" xfId="0" builtinId="0"/>
    <cellStyle name="Porcentagem" xfId="1" builtinId="5"/>
  </cellStyles>
  <dxfs count="119">
    <dxf>
      <font>
        <color rgb="FF9C0006"/>
      </font>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numFmt numFmtId="0" formatCode="General"/>
    </dxf>
    <dxf>
      <numFmt numFmtId="0" formatCode="General"/>
    </dxf>
    <dxf>
      <font>
        <b val="0"/>
        <i val="0"/>
        <strike val="0"/>
        <condense val="0"/>
        <extend val="0"/>
        <outline val="0"/>
        <shadow val="0"/>
        <u val="none"/>
        <vertAlign val="baseline"/>
        <sz val="11"/>
        <color rgb="FF32703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32703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327030"/>
        <name val="Calibri"/>
        <family val="2"/>
        <scheme val="minor"/>
      </font>
      <alignment horizontal="center" vertical="bottom" textRotation="0" wrapText="0"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rgb="FF32703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327030"/>
        <name val="Calibri"/>
        <family val="2"/>
        <scheme val="minor"/>
      </font>
      <alignment horizontal="center" vertical="bottom" textRotation="0" wrapText="0" indent="0" justifyLastLine="0" shrinkToFit="0" readingOrder="0"/>
    </dxf>
    <dxf>
      <numFmt numFmtId="0" formatCode="General"/>
    </dxf>
    <dxf>
      <numFmt numFmtId="0" formatCode="General"/>
    </dxf>
    <dxf>
      <font>
        <b val="0"/>
        <i val="0"/>
        <strike val="0"/>
        <condense val="0"/>
        <extend val="0"/>
        <outline val="0"/>
        <shadow val="0"/>
        <u val="none"/>
        <vertAlign val="baseline"/>
        <sz val="11"/>
        <color rgb="FFFF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FF0000"/>
        <name val="Calibri"/>
        <family val="2"/>
        <scheme val="minor"/>
      </font>
      <alignment horizontal="center" vertical="bottom" textRotation="0" wrapText="0"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rgb="FFFF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dxf>
    <dxf>
      <border outline="0">
        <bottom style="thin">
          <color indexed="64"/>
        </bottom>
      </border>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000000"/>
        <name val="Calibri"/>
        <family val="2"/>
        <scheme val="none"/>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dxf>
    <dxf>
      <border outline="0">
        <bottom style="thin">
          <color indexed="64"/>
        </bottom>
      </border>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none"/>
      </font>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dxf>
    <dxf>
      <border outline="0">
        <bottom style="thin">
          <color indexed="64"/>
        </bottom>
      </border>
    </dxf>
    <dxf>
      <font>
        <b/>
        <i val="0"/>
        <strike val="0"/>
        <condense val="0"/>
        <extend val="0"/>
        <outline val="0"/>
        <shadow val="0"/>
        <u val="none"/>
        <vertAlign val="baseline"/>
        <sz val="11"/>
        <color theme="1"/>
        <name val="Calibri"/>
        <family val="2"/>
        <scheme val="minor"/>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ont>
        <strike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rgb="FF000000"/>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center" textRotation="0" wrapText="1" indent="0" justifyLastLine="0" shrinkToFit="0" readingOrder="0"/>
      <border outline="0">
        <left style="thin">
          <color rgb="FFA6A6A6"/>
        </left>
        <right style="thin">
          <color rgb="FFA6A6A6"/>
        </right>
        <top/>
        <bottom/>
      </border>
    </dxf>
    <dxf>
      <font>
        <strike val="0"/>
        <outline val="0"/>
        <shadow val="0"/>
        <u val="none"/>
        <vertAlign val="baseline"/>
        <sz val="11"/>
        <color auto="1"/>
        <name val="Calibri"/>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numFmt numFmtId="4" formatCode="#,##0.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numFmt numFmtId="4" formatCode="#,##0.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numFmt numFmtId="4" formatCode="#,##0.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none"/>
      </font>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0" formatCode="Genera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4" formatCode="#,##0.00"/>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numFmt numFmtId="0" formatCode="Genera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family val="2"/>
        <scheme val="none"/>
      </font>
      <alignment horizontal="left" vertical="top" textRotation="0" wrapText="0"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rgb="FFF2F2F2"/>
        </patternFill>
      </fill>
      <alignment horizontal="center" vertical="top" textRotation="0" wrapText="1" indent="0" justifyLastLine="0" shrinkToFit="0" readingOrder="0"/>
      <border outline="0">
        <left style="thin">
          <color rgb="FFA6A6A6"/>
        </left>
        <right style="thin">
          <color rgb="FFA6A6A6"/>
        </right>
        <top/>
        <bottom/>
      </border>
    </dxf>
  </dxfs>
  <tableStyles count="0" defaultTableStyle="TableStyleMedium2" defaultPivotStyle="PivotStyleLight16"/>
  <colors>
    <mruColors>
      <color rgb="FF327030"/>
      <color rgb="FFA2C8E8"/>
      <color rgb="FFB5D4ED"/>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4.xml"/><Relationship Id="rId18" Type="http://schemas.openxmlformats.org/officeDocument/2006/relationships/pivotTable" Target="pivotTables/pivotTable2.xml"/><Relationship Id="rId26" Type="http://schemas.openxmlformats.org/officeDocument/2006/relationships/powerPivotData" Target="model/item.data"/><Relationship Id="rId39" Type="http://schemas.openxmlformats.org/officeDocument/2006/relationships/customXml" Target="../customXml/item12.xml"/><Relationship Id="rId21" Type="http://schemas.openxmlformats.org/officeDocument/2006/relationships/pivotTable" Target="pivotTables/pivotTable5.xml"/><Relationship Id="rId34" Type="http://schemas.openxmlformats.org/officeDocument/2006/relationships/customXml" Target="../customXml/item7.xml"/><Relationship Id="rId42" Type="http://schemas.openxmlformats.org/officeDocument/2006/relationships/customXml" Target="../customXml/item15.xml"/><Relationship Id="rId47" Type="http://schemas.openxmlformats.org/officeDocument/2006/relationships/customXml" Target="../customXml/item20.xml"/><Relationship Id="rId50" Type="http://schemas.openxmlformats.org/officeDocument/2006/relationships/customXml" Target="../customXml/item23.xml"/><Relationship Id="rId55" Type="http://schemas.openxmlformats.org/officeDocument/2006/relationships/customXml" Target="../customXml/item2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7.xml"/><Relationship Id="rId29" Type="http://schemas.openxmlformats.org/officeDocument/2006/relationships/customXml" Target="../customXml/item2.xml"/><Relationship Id="rId11" Type="http://schemas.microsoft.com/office/2007/relationships/slicerCache" Target="slicerCaches/slicerCache1.xml"/><Relationship Id="rId24" Type="http://schemas.openxmlformats.org/officeDocument/2006/relationships/styles" Target="styles.xml"/><Relationship Id="rId32" Type="http://schemas.openxmlformats.org/officeDocument/2006/relationships/customXml" Target="../customXml/item5.xml"/><Relationship Id="rId37" Type="http://schemas.openxmlformats.org/officeDocument/2006/relationships/customXml" Target="../customXml/item10.xml"/><Relationship Id="rId40" Type="http://schemas.openxmlformats.org/officeDocument/2006/relationships/customXml" Target="../customXml/item13.xml"/><Relationship Id="rId45" Type="http://schemas.openxmlformats.org/officeDocument/2006/relationships/customXml" Target="../customXml/item18.xml"/><Relationship Id="rId53" Type="http://schemas.openxmlformats.org/officeDocument/2006/relationships/customXml" Target="../customXml/item26.xml"/><Relationship Id="rId5" Type="http://schemas.openxmlformats.org/officeDocument/2006/relationships/worksheet" Target="worksheets/sheet5.xml"/><Relationship Id="rId19" Type="http://schemas.openxmlformats.org/officeDocument/2006/relationships/pivotTable" Target="pivotTables/pivotTable3.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pivotCacheDefinition" Target="pivotCache/pivotCacheDefinition5.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 Id="rId35" Type="http://schemas.openxmlformats.org/officeDocument/2006/relationships/customXml" Target="../customXml/item8.xml"/><Relationship Id="rId43" Type="http://schemas.openxmlformats.org/officeDocument/2006/relationships/customXml" Target="../customXml/item16.xml"/><Relationship Id="rId48" Type="http://schemas.openxmlformats.org/officeDocument/2006/relationships/customXml" Target="../customXml/item21.xml"/><Relationship Id="rId56" Type="http://schemas.openxmlformats.org/officeDocument/2006/relationships/customXml" Target="../customXml/item29.xml"/><Relationship Id="rId8" Type="http://schemas.openxmlformats.org/officeDocument/2006/relationships/worksheet" Target="worksheets/sheet8.xml"/><Relationship Id="rId51" Type="http://schemas.openxmlformats.org/officeDocument/2006/relationships/customXml" Target="../customXml/item24.xml"/><Relationship Id="rId3" Type="http://schemas.openxmlformats.org/officeDocument/2006/relationships/worksheet" Target="worksheets/sheet3.xml"/><Relationship Id="rId12" Type="http://schemas.openxmlformats.org/officeDocument/2006/relationships/pivotCacheDefinition" Target="pivotCache/pivotCacheDefinition3.xml"/><Relationship Id="rId17" Type="http://schemas.openxmlformats.org/officeDocument/2006/relationships/pivotTable" Target="pivotTables/pivotTable1.xml"/><Relationship Id="rId25" Type="http://schemas.openxmlformats.org/officeDocument/2006/relationships/sharedStrings" Target="sharedStrings.xml"/><Relationship Id="rId33" Type="http://schemas.openxmlformats.org/officeDocument/2006/relationships/customXml" Target="../customXml/item6.xml"/><Relationship Id="rId38" Type="http://schemas.openxmlformats.org/officeDocument/2006/relationships/customXml" Target="../customXml/item11.xml"/><Relationship Id="rId46" Type="http://schemas.openxmlformats.org/officeDocument/2006/relationships/customXml" Target="../customXml/item19.xml"/><Relationship Id="rId20" Type="http://schemas.openxmlformats.org/officeDocument/2006/relationships/pivotTable" Target="pivotTables/pivotTable4.xml"/><Relationship Id="rId41" Type="http://schemas.openxmlformats.org/officeDocument/2006/relationships/customXml" Target="../customXml/item14.xml"/><Relationship Id="rId54" Type="http://schemas.openxmlformats.org/officeDocument/2006/relationships/customXml" Target="../customXml/item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6.xml"/><Relationship Id="rId23" Type="http://schemas.openxmlformats.org/officeDocument/2006/relationships/connections" Target="connections.xml"/><Relationship Id="rId28" Type="http://schemas.openxmlformats.org/officeDocument/2006/relationships/customXml" Target="../customXml/item1.xml"/><Relationship Id="rId36" Type="http://schemas.openxmlformats.org/officeDocument/2006/relationships/customXml" Target="../customXml/item9.xml"/><Relationship Id="rId49" Type="http://schemas.openxmlformats.org/officeDocument/2006/relationships/customXml" Target="../customXml/item22.xml"/><Relationship Id="rId57" Type="http://schemas.openxmlformats.org/officeDocument/2006/relationships/customXml" Target="../customXml/item30.xml"/><Relationship Id="rId10" Type="http://schemas.openxmlformats.org/officeDocument/2006/relationships/pivotCacheDefinition" Target="pivotCache/pivotCacheDefinition2.xml"/><Relationship Id="rId31" Type="http://schemas.openxmlformats.org/officeDocument/2006/relationships/customXml" Target="../customXml/item4.xml"/><Relationship Id="rId44" Type="http://schemas.openxmlformats.org/officeDocument/2006/relationships/customXml" Target="../customXml/item17.xml"/><Relationship Id="rId52" Type="http://schemas.openxmlformats.org/officeDocument/2006/relationships/customXml" Target="../customXml/item2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n-US" sz="1400" b="1" i="0" baseline="0">
                <a:effectLst/>
              </a:rPr>
              <a:t>R$ Estimado por Fonte</a:t>
            </a:r>
            <a:endParaRPr lang="pt-BR" sz="1400" b="1">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dLbl>
          <c:idx val="0"/>
          <c:layout>
            <c:manualLayout>
              <c:x val="-0.13000295275590551"/>
              <c:y val="4.119495479731700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layout>
            <c:manualLayout>
              <c:x val="0.20062325021872265"/>
              <c:y val="2.6432633420822608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3"/>
        <c:dLbl>
          <c:idx val="0"/>
          <c:layout>
            <c:manualLayout>
              <c:x val="-5.6254374453193349E-3"/>
              <c:y val="-2.210411198600174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pivotFmt>
      <c:pivotFmt>
        <c:idx val="5"/>
        <c:spPr>
          <a:solidFill>
            <a:schemeClr val="accent1"/>
          </a:solidFill>
          <a:ln>
            <a:noFill/>
          </a:ln>
          <a:effectLst/>
        </c:spPr>
        <c:dLbl>
          <c:idx val="0"/>
          <c:layout>
            <c:manualLayout>
              <c:x val="0.16553201770280807"/>
              <c:y val="-3.4448818897637795E-4"/>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dLbl>
          <c:idx val="0"/>
          <c:layout>
            <c:manualLayout>
              <c:x val="-0.16613657079475944"/>
              <c:y val="-2.7890784485272674E-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dLbl>
          <c:idx val="0"/>
          <c:layout>
            <c:manualLayout>
              <c:x val="-0.24358979276999651"/>
              <c:y val="4.629629629629629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v>R$ Estimado (Cob. Estadual)</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Total</c:v>
              </c:pt>
            </c:strLit>
          </c:cat>
          <c:val>
            <c:numLit>
              <c:formatCode>#,##0.00</c:formatCode>
              <c:ptCount val="1"/>
              <c:pt idx="0">
                <c:v>10385998.67</c:v>
              </c:pt>
            </c:numLit>
          </c:val>
          <c:extLst>
            <c:ext xmlns:c16="http://schemas.microsoft.com/office/drawing/2014/chart" uri="{C3380CC4-5D6E-409C-BE32-E72D297353CC}">
              <c16:uniqueId val="{00000003-CAE1-435F-8DC1-5EB1A6C6E817}"/>
            </c:ext>
          </c:extLst>
        </c:ser>
        <c:ser>
          <c:idx val="1"/>
          <c:order val="1"/>
          <c:tx>
            <c:v>R$ Estimado (Cob. Federal)</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0-2BA2-4762-B281-345FFAAACD71}"/>
              </c:ext>
            </c:extLst>
          </c:dPt>
          <c:dLbls>
            <c:dLbl>
              <c:idx val="0"/>
              <c:layout>
                <c:manualLayout>
                  <c:x val="-0.24358979276999651"/>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A2-4762-B281-345FFAAACD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Total</c:v>
              </c:pt>
            </c:strLit>
          </c:cat>
          <c:val>
            <c:numLit>
              <c:formatCode>#,##0.00</c:formatCode>
              <c:ptCount val="1"/>
              <c:pt idx="0">
                <c:v>0</c:v>
              </c:pt>
            </c:numLit>
          </c:val>
          <c:extLst>
            <c:ext xmlns:c16="http://schemas.microsoft.com/office/drawing/2014/chart" uri="{C3380CC4-5D6E-409C-BE32-E72D297353CC}">
              <c16:uniqueId val="{00000004-CAE1-435F-8DC1-5EB1A6C6E817}"/>
            </c:ext>
          </c:extLst>
        </c:ser>
        <c:ser>
          <c:idx val="2"/>
          <c:order val="2"/>
          <c:tx>
            <c:v>R$ Estimado (CFURH)</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Total</c:v>
              </c:pt>
            </c:strLit>
          </c:cat>
          <c:val>
            <c:numLit>
              <c:formatCode>#,##0.00</c:formatCode>
              <c:ptCount val="1"/>
              <c:pt idx="0">
                <c:v>13819215.360000001</c:v>
              </c:pt>
            </c:numLit>
          </c:val>
          <c:extLst>
            <c:ext xmlns:c16="http://schemas.microsoft.com/office/drawing/2014/chart" uri="{C3380CC4-5D6E-409C-BE32-E72D297353CC}">
              <c16:uniqueId val="{00000005-CAE1-435F-8DC1-5EB1A6C6E817}"/>
            </c:ext>
          </c:extLst>
        </c:ser>
        <c:ser>
          <c:idx val="3"/>
          <c:order val="3"/>
          <c:tx>
            <c:v>R$ Estimado (Outras)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Total</c:v>
              </c:pt>
            </c:strLit>
          </c:cat>
          <c:val>
            <c:numLit>
              <c:formatCode>#,##0.00</c:formatCode>
              <c:ptCount val="1"/>
              <c:pt idx="0">
                <c:v>61965379.829999998</c:v>
              </c:pt>
            </c:numLit>
          </c:val>
          <c:extLst>
            <c:ext xmlns:c16="http://schemas.microsoft.com/office/drawing/2014/chart" uri="{C3380CC4-5D6E-409C-BE32-E72D297353CC}">
              <c16:uniqueId val="{00000006-CAE1-435F-8DC1-5EB1A6C6E817}"/>
            </c:ext>
          </c:extLst>
        </c:ser>
        <c:dLbls>
          <c:showLegendKey val="0"/>
          <c:showVal val="0"/>
          <c:showCatName val="0"/>
          <c:showSerName val="0"/>
          <c:showPercent val="0"/>
          <c:showBubbleSize val="0"/>
        </c:dLbls>
        <c:gapWidth val="100"/>
        <c:axId val="322336671"/>
        <c:axId val="322335423"/>
      </c:barChart>
      <c:valAx>
        <c:axId val="322335423"/>
        <c:scaling>
          <c:orientation val="minMax"/>
        </c:scaling>
        <c:delete val="1"/>
        <c:axPos val="b"/>
        <c:numFmt formatCode="#,##0.00" sourceLinked="0"/>
        <c:majorTickMark val="out"/>
        <c:minorTickMark val="none"/>
        <c:tickLblPos val="nextTo"/>
        <c:crossAx val="322336671"/>
        <c:crosses val="autoZero"/>
        <c:crossBetween val="between"/>
        <c:extLst>
          <c:ext xmlns:c15="http://schemas.microsoft.com/office/drawing/2012/chart" uri="{F40574EE-89B7-4290-83BB-5DA773EAF853}">
            <c15:numFmt c:formatCode="#,##0.00" c:sourceLinked="1"/>
          </c:ext>
        </c:extLst>
      </c:valAx>
      <c:catAx>
        <c:axId val="322336671"/>
        <c:scaling>
          <c:orientation val="minMax"/>
        </c:scaling>
        <c:delete val="1"/>
        <c:axPos val="l"/>
        <c:numFmt formatCode="General" sourceLinked="0"/>
        <c:majorTickMark val="out"/>
        <c:minorTickMark val="none"/>
        <c:tickLblPos val="nextTo"/>
        <c:crossAx val="322335423"/>
        <c:crosses val="autoZero"/>
        <c:auto val="1"/>
        <c:lblAlgn val="ctr"/>
        <c:lblOffset val="100"/>
        <c:noMultiLvlLbl val="0"/>
        <c:extLst>
          <c:ext xmlns:c15="http://schemas.microsoft.com/office/drawing/2012/chart" uri="{F40574EE-89B7-4290-83BB-5DA773EAF853}">
            <c15:numFmt c:formatCode="General" c:sourceLinked="1"/>
          </c:ext>
        </c:extLst>
      </c:cat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5="http://schemas.microsoft.com/office/drawing/2012/chart" uri="{723BEF56-08C2-4564-9609-F4CBC75E7E54}">
      <c15:pivotSource>
        <c15:name>[PAPI-21-23_2023_Vs2_último.xlsx]PivotChartTable1</c15:name>
        <c15:fmtId val="0"/>
      </c15:pivotSource>
      <c15:pivotOptions>
        <c15:dropZoneFilter val="1"/>
        <c15:dropZoneCategories val="1"/>
        <c15:dropZoneData val="1"/>
        <c15:dropZoneSeries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1" i="0" baseline="0">
                <a:effectLst/>
              </a:rPr>
              <a:t>R$ Estimado por Executor</a:t>
            </a:r>
            <a:endParaRPr lang="pt-BR"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3"/>
              <c:pt idx="0">
                <c:v>Estado</c:v>
              </c:pt>
              <c:pt idx="1">
                <c:v>Município</c:v>
              </c:pt>
              <c:pt idx="2">
                <c:v>Sociedade Civil</c:v>
              </c:pt>
            </c:strLit>
          </c:cat>
          <c:val>
            <c:numLit>
              <c:formatCode>#,##0</c:formatCode>
              <c:ptCount val="3"/>
              <c:pt idx="0">
                <c:v>52623587.020000003</c:v>
              </c:pt>
              <c:pt idx="1">
                <c:v>32589576.129999999</c:v>
              </c:pt>
              <c:pt idx="2">
                <c:v>1550000</c:v>
              </c:pt>
            </c:numLit>
          </c:val>
          <c:extLst>
            <c:ext xmlns:c16="http://schemas.microsoft.com/office/drawing/2014/chart" uri="{C3380CC4-5D6E-409C-BE32-E72D297353CC}">
              <c16:uniqueId val="{00000000-265F-4C9B-A24E-EF0CDD9AFB37}"/>
            </c:ext>
          </c:extLst>
        </c:ser>
        <c:dLbls>
          <c:showLegendKey val="0"/>
          <c:showVal val="0"/>
          <c:showCatName val="0"/>
          <c:showSerName val="0"/>
          <c:showPercent val="0"/>
          <c:showBubbleSize val="0"/>
        </c:dLbls>
        <c:gapWidth val="219"/>
        <c:overlap val="-27"/>
        <c:axId val="1914582847"/>
        <c:axId val="1914584511"/>
      </c:barChart>
      <c:catAx>
        <c:axId val="1914582847"/>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914584511"/>
        <c:crosses val="autoZero"/>
        <c:auto val="1"/>
        <c:lblAlgn val="ctr"/>
        <c:lblOffset val="100"/>
        <c:noMultiLvlLbl val="0"/>
        <c:extLst>
          <c:ext xmlns:c15="http://schemas.microsoft.com/office/drawing/2012/chart" uri="{F40574EE-89B7-4290-83BB-5DA773EAF853}">
            <c15:numFmt c:formatCode="General" c:sourceLinked="1"/>
          </c:ext>
        </c:extLst>
      </c:catAx>
      <c:valAx>
        <c:axId val="1914584511"/>
        <c:scaling>
          <c:orientation val="minMax"/>
        </c:scaling>
        <c:delete val="1"/>
        <c:axPos val="l"/>
        <c:numFmt formatCode="#,##0" sourceLinked="0"/>
        <c:majorTickMark val="none"/>
        <c:minorTickMark val="none"/>
        <c:tickLblPos val="nextTo"/>
        <c:crossAx val="1914582847"/>
        <c:crosses val="autoZero"/>
        <c:crossBetween val="between"/>
        <c:extLst>
          <c:ext xmlns:c15="http://schemas.microsoft.com/office/drawing/2012/chart" uri="{F40574EE-89B7-4290-83BB-5DA773EAF853}">
            <c15:numFmt c:formatCode="#,##0" c:sourceLinked="1"/>
          </c:ext>
        </c:extLs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5="http://schemas.microsoft.com/office/drawing/2012/chart" uri="{723BEF56-08C2-4564-9609-F4CBC75E7E54}">
      <c15:pivotSource>
        <c15:name>[PAPI-21-23_2023_Vs2_último.xlsx]PivotChartTable2</c15:name>
        <c15:fmtId val="0"/>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n-US" b="1"/>
              <a:t>R$</a:t>
            </a:r>
            <a:r>
              <a:rPr lang="en-US" b="1" baseline="0"/>
              <a:t> Estimado por ano</a:t>
            </a:r>
            <a:endParaRPr lang="en-US" b="1"/>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3"/>
              <c:pt idx="0">
                <c:v>2021</c:v>
              </c:pt>
              <c:pt idx="1">
                <c:v>2022</c:v>
              </c:pt>
              <c:pt idx="2">
                <c:v>2023</c:v>
              </c:pt>
            </c:strLit>
          </c:cat>
          <c:val>
            <c:numLit>
              <c:formatCode>#,##0</c:formatCode>
              <c:ptCount val="3"/>
              <c:pt idx="0">
                <c:v>32784622.179999996</c:v>
              </c:pt>
              <c:pt idx="1">
                <c:v>23587907.5</c:v>
              </c:pt>
              <c:pt idx="2">
                <c:v>30390633.469999995</c:v>
              </c:pt>
            </c:numLit>
          </c:val>
          <c:extLst>
            <c:ext xmlns:c16="http://schemas.microsoft.com/office/drawing/2014/chart" uri="{C3380CC4-5D6E-409C-BE32-E72D297353CC}">
              <c16:uniqueId val="{00000000-BB76-4758-942F-99813253A102}"/>
            </c:ext>
          </c:extLst>
        </c:ser>
        <c:dLbls>
          <c:showLegendKey val="0"/>
          <c:showVal val="0"/>
          <c:showCatName val="0"/>
          <c:showSerName val="0"/>
          <c:showPercent val="0"/>
          <c:showBubbleSize val="0"/>
        </c:dLbls>
        <c:gapWidth val="219"/>
        <c:overlap val="-27"/>
        <c:axId val="1914582847"/>
        <c:axId val="1914584511"/>
      </c:barChart>
      <c:catAx>
        <c:axId val="1914582847"/>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914584511"/>
        <c:crosses val="autoZero"/>
        <c:auto val="1"/>
        <c:lblAlgn val="ctr"/>
        <c:lblOffset val="100"/>
        <c:noMultiLvlLbl val="0"/>
        <c:extLst>
          <c:ext xmlns:c15="http://schemas.microsoft.com/office/drawing/2012/chart" uri="{F40574EE-89B7-4290-83BB-5DA773EAF853}">
            <c15:numFmt c:formatCode="General" c:sourceLinked="1"/>
          </c:ext>
        </c:extLst>
      </c:catAx>
      <c:valAx>
        <c:axId val="1914584511"/>
        <c:scaling>
          <c:orientation val="minMax"/>
        </c:scaling>
        <c:delete val="1"/>
        <c:axPos val="l"/>
        <c:numFmt formatCode="#,##0" sourceLinked="0"/>
        <c:majorTickMark val="none"/>
        <c:minorTickMark val="none"/>
        <c:tickLblPos val="nextTo"/>
        <c:crossAx val="1914582847"/>
        <c:crosses val="autoZero"/>
        <c:crossBetween val="between"/>
        <c:extLst>
          <c:ext xmlns:c15="http://schemas.microsoft.com/office/drawing/2012/chart" uri="{F40574EE-89B7-4290-83BB-5DA773EAF853}">
            <c15:numFmt c:formatCode="#,##0" c:sourceLinked="1"/>
          </c:ext>
        </c:extLst>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5="http://schemas.microsoft.com/office/drawing/2012/chart" uri="{723BEF56-08C2-4564-9609-F4CBC75E7E54}">
      <c15:pivotSource>
        <c15:name>[PAPI-21-23_2023_Vs2_último.xlsx]PivotChartTable4</c15:name>
        <c15:fmtId val="0"/>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n-US" b="1"/>
              <a:t>R$</a:t>
            </a:r>
            <a:r>
              <a:rPr lang="en-US" b="1" baseline="0"/>
              <a:t> Estimado por subPDC (em mil reais)</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pt-BR"/>
        </a:p>
      </c:txPr>
    </c:title>
    <c:autoTitleDeleted val="0"/>
    <c:pivotFmts>
      <c:pivotFmt>
        <c:idx val="0"/>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15"/>
              <c:pt idx="0">
                <c:v>12</c:v>
              </c:pt>
              <c:pt idx="1">
                <c:v>24</c:v>
              </c:pt>
              <c:pt idx="2">
                <c:v>25</c:v>
              </c:pt>
              <c:pt idx="3">
                <c:v>26</c:v>
              </c:pt>
              <c:pt idx="4">
                <c:v>27</c:v>
              </c:pt>
              <c:pt idx="5">
                <c:v>31</c:v>
              </c:pt>
              <c:pt idx="6">
                <c:v>33</c:v>
              </c:pt>
              <c:pt idx="7">
                <c:v>41</c:v>
              </c:pt>
              <c:pt idx="8">
                <c:v>42</c:v>
              </c:pt>
              <c:pt idx="9">
                <c:v>43</c:v>
              </c:pt>
              <c:pt idx="10">
                <c:v>51</c:v>
              </c:pt>
              <c:pt idx="11">
                <c:v>61</c:v>
              </c:pt>
              <c:pt idx="12">
                <c:v>71</c:v>
              </c:pt>
              <c:pt idx="13">
                <c:v>81</c:v>
              </c:pt>
              <c:pt idx="14">
                <c:v>82</c:v>
              </c:pt>
            </c:strLit>
          </c:cat>
          <c:val>
            <c:numLit>
              <c:formatCode>#,##0</c:formatCode>
              <c:ptCount val="15"/>
              <c:pt idx="0">
                <c:v>3600.4450099999999</c:v>
              </c:pt>
              <c:pt idx="1">
                <c:v>650</c:v>
              </c:pt>
              <c:pt idx="2">
                <c:v>185</c:v>
              </c:pt>
              <c:pt idx="3">
                <c:v>150</c:v>
              </c:pt>
              <c:pt idx="4">
                <c:v>590</c:v>
              </c:pt>
              <c:pt idx="5">
                <c:v>26862.06234</c:v>
              </c:pt>
              <c:pt idx="6">
                <c:v>11560.389279999999</c:v>
              </c:pt>
              <c:pt idx="7">
                <c:v>3588.2779599999999</c:v>
              </c:pt>
              <c:pt idx="8">
                <c:v>704.74231000000009</c:v>
              </c:pt>
              <c:pt idx="9">
                <c:v>3235</c:v>
              </c:pt>
              <c:pt idx="10">
                <c:v>7840.9016500000007</c:v>
              </c:pt>
              <c:pt idx="11">
                <c:v>15407.72</c:v>
              </c:pt>
              <c:pt idx="12">
                <c:v>10825.228860000001</c:v>
              </c:pt>
              <c:pt idx="13">
                <c:v>778.39574000000005</c:v>
              </c:pt>
              <c:pt idx="14">
                <c:v>785</c:v>
              </c:pt>
            </c:numLit>
          </c:val>
          <c:extLst>
            <c:ext xmlns:c16="http://schemas.microsoft.com/office/drawing/2014/chart" uri="{C3380CC4-5D6E-409C-BE32-E72D297353CC}">
              <c16:uniqueId val="{00000000-117D-4170-B146-9163BFA52569}"/>
            </c:ext>
          </c:extLst>
        </c:ser>
        <c:dLbls>
          <c:showLegendKey val="0"/>
          <c:showVal val="0"/>
          <c:showCatName val="0"/>
          <c:showSerName val="0"/>
          <c:showPercent val="0"/>
          <c:showBubbleSize val="0"/>
        </c:dLbls>
        <c:gapWidth val="219"/>
        <c:overlap val="-27"/>
        <c:axId val="1914582847"/>
        <c:axId val="1914584511"/>
      </c:barChart>
      <c:catAx>
        <c:axId val="1914582847"/>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914584511"/>
        <c:crosses val="autoZero"/>
        <c:auto val="1"/>
        <c:lblAlgn val="ctr"/>
        <c:lblOffset val="100"/>
        <c:noMultiLvlLbl val="0"/>
        <c:extLst>
          <c:ext xmlns:c15="http://schemas.microsoft.com/office/drawing/2012/chart" uri="{F40574EE-89B7-4290-83BB-5DA773EAF853}">
            <c15:numFmt c:formatCode="General" c:sourceLinked="1"/>
          </c:ext>
        </c:extLst>
      </c:catAx>
      <c:valAx>
        <c:axId val="1914584511"/>
        <c:scaling>
          <c:orientation val="minMax"/>
        </c:scaling>
        <c:delete val="1"/>
        <c:axPos val="l"/>
        <c:numFmt formatCode="#,##0" sourceLinked="0"/>
        <c:majorTickMark val="none"/>
        <c:minorTickMark val="none"/>
        <c:tickLblPos val="nextTo"/>
        <c:crossAx val="1914582847"/>
        <c:crosses val="autoZero"/>
        <c:crossBetween val="between"/>
        <c:extLst>
          <c:ext xmlns:c15="http://schemas.microsoft.com/office/drawing/2012/chart" uri="{F40574EE-89B7-4290-83BB-5DA773EAF853}">
            <c15:numFmt c:formatCode="#,##0" c:sourceLinked="1"/>
          </c:ext>
        </c:extLst>
      </c:valAx>
      <c:spPr>
        <a:noFill/>
        <a:ln>
          <a:noFill/>
        </a:ln>
        <a:effectLst/>
      </c:spPr>
    </c:plotArea>
    <c:plotVisOnly val="1"/>
    <c:dispBlanksAs val="gap"/>
    <c:showDLblsOverMax val="0"/>
    <c:extLst/>
  </c:chart>
  <c:spPr>
    <a:solidFill>
      <a:schemeClr val="bg1"/>
    </a:solidFill>
    <a:ln w="2857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5="http://schemas.microsoft.com/office/drawing/2012/chart" uri="{723BEF56-08C2-4564-9609-F4CBC75E7E54}">
      <c15:pivotSource>
        <c15:name>[PAPI-21-23_2023_Vs2_último.xlsx]PivotChartTable3</c15:name>
        <c15:fmtId val="0"/>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US" sz="1400" b="1" i="0" baseline="0">
                <a:effectLst/>
              </a:rPr>
              <a:t>R$ Estimado </a:t>
            </a:r>
            <a:r>
              <a:rPr lang="pt-BR" sz="1400" b="1" i="0" baseline="0">
                <a:effectLst/>
              </a:rPr>
              <a:t>por PDC</a:t>
            </a:r>
            <a:endParaRPr lang="pt-BR" sz="14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Text" lastClr="000000">
                    <a:lumMod val="65000"/>
                    <a:lumOff val="35000"/>
                  </a:sysClr>
                </a:solidFill>
              </a:defRPr>
            </a:pPr>
            <a:endParaRPr lang="en-US" sz="1200"/>
          </a:p>
        </c:rich>
      </c:tx>
      <c:layout>
        <c:manualLayout>
          <c:xMode val="edge"/>
          <c:yMode val="edge"/>
          <c:x val="0.31290266841644793"/>
          <c:y val="1.749781277340332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bg1">
              <a:lumMod val="85000"/>
            </a:schemeClr>
          </a:solidFill>
          <a:ln>
            <a:noFill/>
          </a:ln>
          <a:effectLst/>
        </c:spPr>
      </c:pivotFmt>
      <c:pivotFmt>
        <c:idx val="5"/>
        <c:spPr>
          <a:solidFill>
            <a:schemeClr val="accent1"/>
          </a:solidFill>
          <a:ln>
            <a:noFill/>
          </a:ln>
          <a:effectLst/>
        </c:spPr>
      </c:pivotFmt>
      <c:pivotFmt>
        <c:idx val="6"/>
        <c:spPr>
          <a:solidFill>
            <a:schemeClr val="accent6">
              <a:lumMod val="75000"/>
            </a:schemeClr>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s>
    <c:plotArea>
      <c:layout/>
      <c:pieChart>
        <c:varyColors val="1"/>
        <c:ser>
          <c:idx val="0"/>
          <c:order val="0"/>
          <c:tx>
            <c:v>Total</c:v>
          </c:tx>
          <c:dPt>
            <c:idx val="0"/>
            <c:bubble3D val="0"/>
            <c:spPr>
              <a:solidFill>
                <a:schemeClr val="accent1"/>
              </a:solidFill>
              <a:ln>
                <a:noFill/>
              </a:ln>
              <a:effectLst/>
            </c:spPr>
            <c:extLst>
              <c:ext xmlns:c16="http://schemas.microsoft.com/office/drawing/2014/chart" uri="{C3380CC4-5D6E-409C-BE32-E72D297353CC}">
                <c16:uniqueId val="{00000001-7C8A-4B4D-87D5-7DB426EB9F8C}"/>
              </c:ext>
            </c:extLst>
          </c:dPt>
          <c:dPt>
            <c:idx val="1"/>
            <c:bubble3D val="0"/>
            <c:spPr>
              <a:solidFill>
                <a:schemeClr val="accent2"/>
              </a:solidFill>
              <a:ln>
                <a:noFill/>
              </a:ln>
              <a:effectLst/>
            </c:spPr>
            <c:extLst>
              <c:ext xmlns:c16="http://schemas.microsoft.com/office/drawing/2014/chart" uri="{C3380CC4-5D6E-409C-BE32-E72D297353CC}">
                <c16:uniqueId val="{00000003-74AD-43FA-9963-1C4872F546FA}"/>
              </c:ext>
            </c:extLst>
          </c:dPt>
          <c:dPt>
            <c:idx val="2"/>
            <c:bubble3D val="0"/>
            <c:spPr>
              <a:solidFill>
                <a:schemeClr val="accent3"/>
              </a:solidFill>
              <a:ln>
                <a:noFill/>
              </a:ln>
              <a:effectLst/>
            </c:spPr>
            <c:extLst>
              <c:ext xmlns:c16="http://schemas.microsoft.com/office/drawing/2014/chart" uri="{C3380CC4-5D6E-409C-BE32-E72D297353CC}">
                <c16:uniqueId val="{00000005-74AD-43FA-9963-1C4872F546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Não prioritário</c:v>
              </c:pt>
              <c:pt idx="1">
                <c:v>PDC 1 e 2</c:v>
              </c:pt>
              <c:pt idx="2">
                <c:v>Prioritário</c:v>
              </c:pt>
            </c:strLit>
          </c:cat>
          <c:val>
            <c:numLit>
              <c:formatCode>#,##0</c:formatCode>
              <c:ptCount val="3"/>
              <c:pt idx="0">
                <c:v>16951115.740000002</c:v>
              </c:pt>
              <c:pt idx="1">
                <c:v>5195445.0100000007</c:v>
              </c:pt>
              <c:pt idx="2">
                <c:v>64616602.399999999</c:v>
              </c:pt>
            </c:numLit>
          </c:val>
          <c:extLst>
            <c:ext xmlns:c16="http://schemas.microsoft.com/office/drawing/2014/chart" uri="{C3380CC4-5D6E-409C-BE32-E72D297353CC}">
              <c16:uniqueId val="{00000000-5D5A-4A5A-95BF-3D5E6BA553D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extLst/>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5="http://schemas.microsoft.com/office/drawing/2012/chart" uri="{723BEF56-08C2-4564-9609-F4CBC75E7E54}">
      <c15:pivotSource>
        <c15:name>[PAPI-21-23_2023_Vs2_último.xlsx]PivotChartTable5</c15:name>
        <c15:fmtId val="0"/>
      </c15:pivotSource>
      <c15:pivotOptions>
        <c15:dropZoneFilter val="1"/>
        <c15:dropZoneCategories val="1"/>
        <c15:dropZoneData val="1"/>
        <c15:dropZoneSeries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885264</xdr:colOff>
      <xdr:row>17</xdr:row>
      <xdr:rowOff>17369</xdr:rowOff>
    </xdr:from>
    <xdr:to>
      <xdr:col>16</xdr:col>
      <xdr:colOff>380999</xdr:colOff>
      <xdr:row>31</xdr:row>
      <xdr:rowOff>93569</xdr:rowOff>
    </xdr:to>
    <xdr:graphicFrame macro="">
      <xdr:nvGraphicFramePr>
        <xdr:cNvPr id="4" name="Gráfico 3">
          <a:extLst>
            <a:ext uri="{FF2B5EF4-FFF2-40B4-BE49-F238E27FC236}">
              <a16:creationId xmlns:a16="http://schemas.microsoft.com/office/drawing/2014/main" id="{9EBFED88-F0A4-0E00-3E5D-EDAD5747C7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842402</xdr:colOff>
      <xdr:row>0</xdr:row>
      <xdr:rowOff>131669</xdr:rowOff>
    </xdr:from>
    <xdr:to>
      <xdr:col>15</xdr:col>
      <xdr:colOff>543205</xdr:colOff>
      <xdr:row>15</xdr:row>
      <xdr:rowOff>17369</xdr:rowOff>
    </xdr:to>
    <xdr:graphicFrame macro="">
      <xdr:nvGraphicFramePr>
        <xdr:cNvPr id="5" name="Gráfico 4">
          <a:extLst>
            <a:ext uri="{FF2B5EF4-FFF2-40B4-BE49-F238E27FC236}">
              <a16:creationId xmlns:a16="http://schemas.microsoft.com/office/drawing/2014/main" id="{824A1623-3754-57DB-2353-2E4D02E2B7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180856</xdr:colOff>
      <xdr:row>17</xdr:row>
      <xdr:rowOff>29135</xdr:rowOff>
    </xdr:from>
    <xdr:to>
      <xdr:col>8</xdr:col>
      <xdr:colOff>716017</xdr:colOff>
      <xdr:row>31</xdr:row>
      <xdr:rowOff>105335</xdr:rowOff>
    </xdr:to>
    <xdr:graphicFrame macro="">
      <xdr:nvGraphicFramePr>
        <xdr:cNvPr id="8" name="Gráfico 7">
          <a:extLst>
            <a:ext uri="{FF2B5EF4-FFF2-40B4-BE49-F238E27FC236}">
              <a16:creationId xmlns:a16="http://schemas.microsoft.com/office/drawing/2014/main" id="{E6962277-3DCE-723E-9565-EF0A46D6CA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307123</xdr:colOff>
      <xdr:row>1</xdr:row>
      <xdr:rowOff>40421</xdr:rowOff>
    </xdr:from>
    <xdr:to>
      <xdr:col>4</xdr:col>
      <xdr:colOff>26175</xdr:colOff>
      <xdr:row>7</xdr:row>
      <xdr:rowOff>186098</xdr:rowOff>
    </xdr:to>
    <mc:AlternateContent xmlns:mc="http://schemas.openxmlformats.org/markup-compatibility/2006" xmlns:a14="http://schemas.microsoft.com/office/drawing/2010/main">
      <mc:Choice Requires="a14">
        <xdr:graphicFrame macro="">
          <xdr:nvGraphicFramePr>
            <xdr:cNvPr id="10" name="Ano">
              <a:extLst>
                <a:ext uri="{FF2B5EF4-FFF2-40B4-BE49-F238E27FC236}">
                  <a16:creationId xmlns:a16="http://schemas.microsoft.com/office/drawing/2014/main" id="{54C5B6CC-1685-90BE-5850-F0CA13C618CB}"/>
                </a:ext>
              </a:extLst>
            </xdr:cNvPr>
            <xdr:cNvGraphicFramePr/>
          </xdr:nvGraphicFramePr>
          <xdr:xfrm>
            <a:off x="0" y="0"/>
            <a:ext cx="0" cy="0"/>
          </xdr:xfrm>
          <a:graphic>
            <a:graphicData uri="http://schemas.microsoft.com/office/drawing/2010/slicer">
              <sle:slicer xmlns:sle="http://schemas.microsoft.com/office/drawing/2010/slicer" name="Ano"/>
            </a:graphicData>
          </a:graphic>
        </xdr:graphicFrame>
      </mc:Choice>
      <mc:Fallback xmlns="">
        <xdr:sp macro="" textlink="">
          <xdr:nvSpPr>
            <xdr:cNvPr id="0" name=""/>
            <xdr:cNvSpPr>
              <a:spLocks noTextEdit="1"/>
            </xdr:cNvSpPr>
          </xdr:nvSpPr>
          <xdr:spPr>
            <a:xfrm>
              <a:off x="2873270" y="230921"/>
              <a:ext cx="1455964" cy="1288677"/>
            </a:xfrm>
            <a:prstGeom prst="rect">
              <a:avLst/>
            </a:prstGeom>
            <a:solidFill>
              <a:prstClr val="white"/>
            </a:solidFill>
            <a:ln w="1">
              <a:solidFill>
                <a:prstClr val="green"/>
              </a:solidFill>
            </a:ln>
          </xdr:spPr>
          <xdr:txBody>
            <a:bodyPr vertOverflow="clip" horzOverflow="clip"/>
            <a:lstStyle/>
            <a:p>
              <a:r>
                <a:rPr lang="pt-BR" sz="1100"/>
                <a:t>Esta forma representa uma segmentação de dados. Segmentações de dados têm suporte no Excel 2010 ou versões posteriores.
\Se a forma tiver sido modificada em uma versão anterior do Excel, ou se a pasta de trabalho tiver sido salva no Excel 2003 ou versões anteriores, a segmentação de dados não poderá ser usada.</a:t>
              </a:r>
            </a:p>
          </xdr:txBody>
        </xdr:sp>
      </mc:Fallback>
    </mc:AlternateContent>
    <xdr:clientData/>
  </xdr:twoCellAnchor>
  <xdr:twoCellAnchor>
    <xdr:from>
      <xdr:col>5</xdr:col>
      <xdr:colOff>39221</xdr:colOff>
      <xdr:row>36</xdr:row>
      <xdr:rowOff>129988</xdr:rowOff>
    </xdr:from>
    <xdr:to>
      <xdr:col>15</xdr:col>
      <xdr:colOff>593912</xdr:colOff>
      <xdr:row>51</xdr:row>
      <xdr:rowOff>15688</xdr:rowOff>
    </xdr:to>
    <xdr:graphicFrame macro="">
      <xdr:nvGraphicFramePr>
        <xdr:cNvPr id="2" name="Gráfico 1">
          <a:extLst>
            <a:ext uri="{FF2B5EF4-FFF2-40B4-BE49-F238E27FC236}">
              <a16:creationId xmlns:a16="http://schemas.microsoft.com/office/drawing/2014/main" id="{E630E0A2-802E-8A24-EC35-FD5DAA7E39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610720</xdr:colOff>
      <xdr:row>0</xdr:row>
      <xdr:rowOff>118782</xdr:rowOff>
    </xdr:from>
    <xdr:to>
      <xdr:col>7</xdr:col>
      <xdr:colOff>935691</xdr:colOff>
      <xdr:row>15</xdr:row>
      <xdr:rowOff>4482</xdr:rowOff>
    </xdr:to>
    <xdr:graphicFrame macro="">
      <xdr:nvGraphicFramePr>
        <xdr:cNvPr id="6" name="Gráfico 5">
          <a:extLst>
            <a:ext uri="{FF2B5EF4-FFF2-40B4-BE49-F238E27FC236}">
              <a16:creationId xmlns:a16="http://schemas.microsoft.com/office/drawing/2014/main" id="{759E0861-B3D1-303E-0A02-611C2B3B01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DAEE" refreshedDate="45240.478314467589" backgroundQuery="1" createdVersion="8" refreshedVersion="8" minRefreshableVersion="3" recordCount="0" supportSubquery="1" supportAdvancedDrill="1" xr:uid="{BF1027D6-4D2B-4B0D-A60F-379619875E51}">
  <cacheSource type="external" connectionId="7"/>
  <cacheFields count="7">
    <cacheField name="[Measures].[R$ Estimado]" caption="R$ Estimado" numFmtId="0" hierarchy="28" level="32767"/>
    <cacheField name="[Measures].[R$ Estimado (mil)]" caption="R$ Estimado (mil)" numFmtId="0" hierarchy="36" level="32767"/>
    <cacheField name="[PAPI_21_23].[SubPDC].[SubPDC]" caption="SubPDC" numFmtId="0" hierarchy="4" level="1">
      <sharedItems count="22">
        <s v="1.1 - SI"/>
        <s v="1.2 - Planejamento"/>
        <s v="1.4 - Monitoramento"/>
        <s v="1.5 - Disponibilidade"/>
        <s v="2.4 - Enquadramento"/>
        <s v="2.5 - Integração"/>
        <s v="2.5 - Monitoramento e SI"/>
        <s v="2.6 - CORHI"/>
        <s v="2.7 - CORHI"/>
        <s v="3.1 - Efluentes"/>
        <s v="3.2 - Resíduos"/>
        <s v="3.3 - Drenagem"/>
        <s v="3.3 - Resíduos"/>
        <s v="3.4 - Erosão"/>
        <s v="4.1 - Erosão"/>
        <s v="4.2 - Vegetação"/>
        <s v="4.3 - Mananciais"/>
        <s v="5.1 - Perdas"/>
        <s v="6.1 - Captação"/>
        <s v="7.1 - Drenagem"/>
        <s v="8.1 - Capacitação"/>
        <s v="8.2 - Educação"/>
      </sharedItems>
    </cacheField>
    <cacheField name="[Measures].[R$ Estimado (Cob. Estadual)]" caption="R$ Estimado (Cob. Estadual)" numFmtId="0" hierarchy="37" level="32767"/>
    <cacheField name="[Measures].[R$ Estimado (Cob. Federal)]" caption="R$ Estimado (Cob. Federal)" numFmtId="0" hierarchy="38" level="32767"/>
    <cacheField name="[Measures].[R$ Estimado (Outras)]" caption="R$ Estimado (Outras)" numFmtId="0" hierarchy="40" level="32767"/>
    <cacheField name="[PAPI_21_23].[Ano].[Ano]" caption="Ano" numFmtId="0" hierarchy="3" level="1">
      <sharedItems containsSemiMixedTypes="0" containsNonDate="0" containsString="0"/>
    </cacheField>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2" memberValueDatatype="20" unbalanced="0">
      <fieldsUsage count="2">
        <fieldUsage x="-1"/>
        <fieldUsage x="6"/>
      </fieldsUsage>
    </cacheHierarchy>
    <cacheHierarchy uniqueName="[PAPI_21_23].[SubPDC]" caption="SubPDC" attribute="1" defaultMemberUniqueName="[PAPI_21_23].[SubPDC].[All]" allUniqueName="[PAPI_21_23].[SubPDC].[All]" dimensionUniqueName="[PAPI_21_23]" displayFolder="" count="2" memberValueDatatype="130" unbalanced="0">
      <fieldsUsage count="2">
        <fieldUsage x="-1"/>
        <fieldUsage x="2"/>
      </fieldsUsage>
    </cacheHierarchy>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oneField="1">
      <fieldsUsage count="1">
        <fieldUsage x="0"/>
      </fieldsUsage>
    </cacheHierarchy>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oneField="1">
      <fieldsUsage count="1">
        <fieldUsage x="1"/>
      </fieldsUsage>
    </cacheHierarchy>
    <cacheHierarchy uniqueName="[Measures].[R$ Estimado (Cob. Estadual)]" caption="R$ Estimado (Cob. Estadual)" measure="1" displayFolder="" measureGroup="PAPI_21_23" count="0" oneField="1">
      <fieldsUsage count="1">
        <fieldUsage x="3"/>
      </fieldsUsage>
    </cacheHierarchy>
    <cacheHierarchy uniqueName="[Measures].[R$ Estimado (Cob. Federal)]" caption="R$ Estimado (Cob. Federal)" measure="1" displayFolder="" measureGroup="PAPI_21_23" count="0" oneField="1">
      <fieldsUsage count="1">
        <fieldUsage x="4"/>
      </fieldsUsage>
    </cacheHierarchy>
    <cacheHierarchy uniqueName="[Measures].[R$ Estimado (CFURH)]" caption="R$ Estimado (CFURH)" measure="1" displayFolder="" measureGroup="PAPI_21_23" count="0"/>
    <cacheHierarchy uniqueName="[Measures].[R$ Estimado (Outras)]" caption="R$ Estimado (Outras)" measure="1" displayFolder="" measureGroup="PAPI_21_23" count="0" oneField="1">
      <fieldsUsage count="1">
        <fieldUsage x="5"/>
      </fieldsUsage>
    </cacheHierarchy>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09375001" backgroundQuery="1" createdVersion="3" refreshedVersion="8" minRefreshableVersion="3" recordCount="0" supportSubquery="1" supportAdvancedDrill="1" xr:uid="{57464075-6D02-47C7-90F7-66DE82455D2F}">
  <cacheSource type="external" connectionId="7">
    <extLst>
      <ext xmlns:x14="http://schemas.microsoft.com/office/spreadsheetml/2009/9/main" uri="{F057638F-6D5F-4e77-A914-E7F072B9BCA8}">
        <x14:sourceConnection name="ThisWorkbookDataModel"/>
      </ext>
    </extLst>
  </cacheSource>
  <cacheFields count="0"/>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2" memberValueDatatype="20" unbalanced="0"/>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cacheHierarchy uniqueName="[Measures].[R$ Estimado (Cob. Estadual)]" caption="R$ Estimado (Cob. Estadual)" measure="1" displayFolder="" measureGroup="PAPI_21_23" count="0"/>
    <cacheHierarchy uniqueName="[Measures].[R$ Estimado (Cob. Federal)]" caption="R$ Estimado (Cob. Federal)" measure="1" displayFolder="" measureGroup="PAPI_21_23" count="0"/>
    <cacheHierarchy uniqueName="[Measures].[R$ Estimado (CFURH)]" caption="R$ Estimado (CFURH)" measure="1" displayFolder="" measureGroup="PAPI_21_23" count="0"/>
    <cacheHierarchy uniqueName="[Measures].[R$ Estimado (Outras)]" caption="R$ Estimado (Outras)" measure="1" displayFolder="" measureGroup="PAPI_21_23" count="0"/>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356594160"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07407408" backgroundQuery="1" createdVersion="8" refreshedVersion="8" minRefreshableVersion="3" recordCount="0" supportSubquery="1" supportAdvancedDrill="1" xr:uid="{BD325251-27CA-4935-8693-0C664823E9F9}">
  <cacheSource type="external" connectionId="7">
    <extLst>
      <ext xmlns:x14="http://schemas.microsoft.com/office/spreadsheetml/2009/9/main" uri="{F057638F-6D5F-4e77-A914-E7F072B9BCA8}">
        <x14:sourceConnection name="ThisWorkbookDataModel"/>
      </ext>
    </extLst>
  </cacheSource>
  <cacheFields count="2">
    <cacheField name="[PAPI_21_23].[subPDC cod].[subPDC cod]" caption="subPDC cod" numFmtId="0" hierarchy="21" level="1">
      <sharedItems containsSemiMixedTypes="0" containsString="0" containsNumber="1" containsInteger="1" minValue="12" maxValue="82" count="15">
        <n v="12"/>
        <n v="24"/>
        <n v="25"/>
        <n v="26"/>
        <n v="27"/>
        <n v="31"/>
        <n v="33"/>
        <n v="41"/>
        <n v="42"/>
        <n v="43"/>
        <n v="51"/>
        <n v="61"/>
        <n v="71"/>
        <n v="81"/>
        <n v="82"/>
      </sharedItems>
      <extLst>
        <ext xmlns:x15="http://schemas.microsoft.com/office/spreadsheetml/2010/11/main" uri="{4F2E5C28-24EA-4eb8-9CBF-B6C8F9C3D259}">
          <x15:cachedUniqueNames>
            <x15:cachedUniqueName index="0" name="[PAPI_21_23].[subPDC cod].&amp;[12]"/>
            <x15:cachedUniqueName index="1" name="[PAPI_21_23].[subPDC cod].&amp;[24]"/>
            <x15:cachedUniqueName index="2" name="[PAPI_21_23].[subPDC cod].&amp;[25]"/>
            <x15:cachedUniqueName index="3" name="[PAPI_21_23].[subPDC cod].&amp;[26]"/>
            <x15:cachedUniqueName index="4" name="[PAPI_21_23].[subPDC cod].&amp;[27]"/>
            <x15:cachedUniqueName index="5" name="[PAPI_21_23].[subPDC cod].&amp;[31]"/>
            <x15:cachedUniqueName index="6" name="[PAPI_21_23].[subPDC cod].&amp;[33]"/>
            <x15:cachedUniqueName index="7" name="[PAPI_21_23].[subPDC cod].&amp;[41]"/>
            <x15:cachedUniqueName index="8" name="[PAPI_21_23].[subPDC cod].&amp;[42]"/>
            <x15:cachedUniqueName index="9" name="[PAPI_21_23].[subPDC cod].&amp;[43]"/>
            <x15:cachedUniqueName index="10" name="[PAPI_21_23].[subPDC cod].&amp;[51]"/>
            <x15:cachedUniqueName index="11" name="[PAPI_21_23].[subPDC cod].&amp;[61]"/>
            <x15:cachedUniqueName index="12" name="[PAPI_21_23].[subPDC cod].&amp;[71]"/>
            <x15:cachedUniqueName index="13" name="[PAPI_21_23].[subPDC cod].&amp;[81]"/>
            <x15:cachedUniqueName index="14" name="[PAPI_21_23].[subPDC cod].&amp;[82]"/>
          </x15:cachedUniqueNames>
        </ext>
      </extLst>
    </cacheField>
    <cacheField name="[Measures].[R$ Estimado (mil)]" caption="R$ Estimado (mil)" numFmtId="0" hierarchy="36" level="32767"/>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0" memberValueDatatype="20" unbalanced="0"/>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2" memberValueDatatype="20" unbalanced="0">
      <fieldsUsage count="2">
        <fieldUsage x="-1"/>
        <fieldUsage x="0"/>
      </fieldsUsage>
    </cacheHierarchy>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oneField="1">
      <fieldsUsage count="1">
        <fieldUsage x="1"/>
      </fieldsUsage>
    </cacheHierarchy>
    <cacheHierarchy uniqueName="[Measures].[R$ Estimado (Cob. Estadual)]" caption="R$ Estimado (Cob. Estadual)" measure="1" displayFolder="" measureGroup="PAPI_21_23" count="0"/>
    <cacheHierarchy uniqueName="[Measures].[R$ Estimado (Cob. Federal)]" caption="R$ Estimado (Cob. Federal)" measure="1" displayFolder="" measureGroup="PAPI_21_23" count="0"/>
    <cacheHierarchy uniqueName="[Measures].[R$ Estimado (CFURH)]" caption="R$ Estimado (CFURH)" measure="1" displayFolder="" measureGroup="PAPI_21_23" count="0"/>
    <cacheHierarchy uniqueName="[Measures].[R$ Estimado (Outras)]" caption="R$ Estimado (Outras)" measure="1" displayFolder="" measureGroup="PAPI_21_23" count="0"/>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pivotCacheId="886955157"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08564816" backgroundQuery="1" createdVersion="8" refreshedVersion="8" minRefreshableVersion="3" recordCount="0" supportSubquery="1" supportAdvancedDrill="1" xr:uid="{41883820-B579-479C-B32E-C3B5C20DAD2F}">
  <cacheSource type="external" connectionId="7">
    <extLst>
      <ext xmlns:x14="http://schemas.microsoft.com/office/spreadsheetml/2009/9/main" uri="{F057638F-6D5F-4e77-A914-E7F072B9BCA8}">
        <x14:sourceConnection name="ThisWorkbookDataModel"/>
      </ext>
    </extLst>
  </cacheSource>
  <cacheFields count="2">
    <cacheField name="[Measures].[R$ Estimado]" caption="R$ Estimado" numFmtId="0" hierarchy="28" level="32767"/>
    <cacheField name="[PAPI_21_23].[Prioridade do SubPDC].[Prioridade do SubPDC]" caption="Prioridade do SubPDC" numFmtId="0" hierarchy="5" level="1">
      <sharedItems count="3">
        <s v="Não prioritário"/>
        <s v="PDC 1 e 2"/>
        <s v="Prioritário"/>
      </sharedItems>
    </cacheField>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0" memberValueDatatype="20" unbalanced="0"/>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2" memberValueDatatype="130" unbalanced="0">
      <fieldsUsage count="2">
        <fieldUsage x="-1"/>
        <fieldUsage x="1"/>
      </fieldsUsage>
    </cacheHierarchy>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oneField="1">
      <fieldsUsage count="1">
        <fieldUsage x="0"/>
      </fieldsUsage>
    </cacheHierarchy>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cacheHierarchy uniqueName="[Measures].[R$ Estimado (Cob. Estadual)]" caption="R$ Estimado (Cob. Estadual)" measure="1" displayFolder="" measureGroup="PAPI_21_23" count="0"/>
    <cacheHierarchy uniqueName="[Measures].[R$ Estimado (Cob. Federal)]" caption="R$ Estimado (Cob. Federal)" measure="1" displayFolder="" measureGroup="PAPI_21_23" count="0"/>
    <cacheHierarchy uniqueName="[Measures].[R$ Estimado (CFURH)]" caption="R$ Estimado (CFURH)" measure="1" displayFolder="" measureGroup="PAPI_21_23" count="0"/>
    <cacheHierarchy uniqueName="[Measures].[R$ Estimado (Outras)]" caption="R$ Estimado (Outras)" measure="1" displayFolder="" measureGroup="PAPI_21_23" count="0"/>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pivotCacheId="793897218"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10416664" backgroundQuery="1" createdVersion="8" refreshedVersion="8" minRefreshableVersion="3" recordCount="0" supportSubquery="1" supportAdvancedDrill="1" xr:uid="{8AE4FB0F-726B-4C01-9627-2BF3B041FB1F}">
  <cacheSource type="external" connectionId="7">
    <extLst>
      <ext xmlns:x14="http://schemas.microsoft.com/office/spreadsheetml/2009/9/main" uri="{F057638F-6D5F-4e77-A914-E7F072B9BCA8}">
        <x14:sourceConnection name="ThisWorkbookDataModel"/>
      </ext>
    </extLst>
  </cacheSource>
  <cacheFields count="2">
    <cacheField name="[Measures].[R$ Estimado]" caption="R$ Estimado" numFmtId="0" hierarchy="28" level="32767"/>
    <cacheField name="[PAPI_21_23].[Ano].[Ano]" caption="Ano" numFmtId="0" hierarchy="3" level="1">
      <sharedItems containsSemiMixedTypes="0" containsString="0" containsNumber="1" containsInteger="1" minValue="2021" maxValue="2023" count="3">
        <n v="2021"/>
        <n v="2022"/>
        <n v="2023"/>
      </sharedItems>
      <extLst>
        <ext xmlns:x15="http://schemas.microsoft.com/office/spreadsheetml/2010/11/main" uri="{4F2E5C28-24EA-4eb8-9CBF-B6C8F9C3D259}">
          <x15:cachedUniqueNames>
            <x15:cachedUniqueName index="0" name="[PAPI_21_23].[Ano].&amp;[2021]"/>
            <x15:cachedUniqueName index="1" name="[PAPI_21_23].[Ano].&amp;[2022]"/>
            <x15:cachedUniqueName index="2" name="[PAPI_21_23].[Ano].&amp;[2023]"/>
          </x15:cachedUniqueNames>
        </ext>
      </extLst>
    </cacheField>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2" memberValueDatatype="20" unbalanced="0">
      <fieldsUsage count="2">
        <fieldUsage x="-1"/>
        <fieldUsage x="1"/>
      </fieldsUsage>
    </cacheHierarchy>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oneField="1">
      <fieldsUsage count="1">
        <fieldUsage x="0"/>
      </fieldsUsage>
    </cacheHierarchy>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cacheHierarchy uniqueName="[Measures].[R$ Estimado (Cob. Estadual)]" caption="R$ Estimado (Cob. Estadual)" measure="1" displayFolder="" measureGroup="PAPI_21_23" count="0"/>
    <cacheHierarchy uniqueName="[Measures].[R$ Estimado (Cob. Federal)]" caption="R$ Estimado (Cob. Federal)" measure="1" displayFolder="" measureGroup="PAPI_21_23" count="0"/>
    <cacheHierarchy uniqueName="[Measures].[R$ Estimado (CFURH)]" caption="R$ Estimado (CFURH)" measure="1" displayFolder="" measureGroup="PAPI_21_23" count="0"/>
    <cacheHierarchy uniqueName="[Measures].[R$ Estimado (Outras)]" caption="R$ Estimado (Outras)" measure="1" displayFolder="" measureGroup="PAPI_21_23" count="0"/>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pivotCacheId="1808797488"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11921295" backgroundQuery="1" createdVersion="8" refreshedVersion="8" minRefreshableVersion="3" recordCount="0" supportSubquery="1" supportAdvancedDrill="1" xr:uid="{0706CAA3-C040-4DD5-8EE8-99FE5B03944C}">
  <cacheSource type="external" connectionId="7">
    <extLst>
      <ext xmlns:x14="http://schemas.microsoft.com/office/spreadsheetml/2009/9/main" uri="{F057638F-6D5F-4e77-A914-E7F072B9BCA8}">
        <x14:sourceConnection name="ThisWorkbookDataModel"/>
      </ext>
    </extLst>
  </cacheSource>
  <cacheFields count="3">
    <cacheField name="[Measures].[R$ Estimado]" caption="R$ Estimado" numFmtId="0" hierarchy="28" level="32767"/>
    <cacheField name="[PAPI_21_23].[Segmento do executor].[Segmento do executor]" caption="Segmento do executor" numFmtId="0" hierarchy="9" level="1">
      <sharedItems count="3">
        <s v="Estado"/>
        <s v="Município"/>
        <s v="Sociedade Civil"/>
      </sharedItems>
    </cacheField>
    <cacheField name="[PAPI_21_23].[Ano].[Ano]" caption="Ano" numFmtId="0" hierarchy="3" level="1">
      <sharedItems containsSemiMixedTypes="0" containsNonDate="0" containsString="0"/>
    </cacheField>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2" memberValueDatatype="20" unbalanced="0">
      <fieldsUsage count="2">
        <fieldUsage x="-1"/>
        <fieldUsage x="2"/>
      </fieldsUsage>
    </cacheHierarchy>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2" memberValueDatatype="130" unbalanced="0">
      <fieldsUsage count="2">
        <fieldUsage x="-1"/>
        <fieldUsage x="1"/>
      </fieldsUsage>
    </cacheHierarchy>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oneField="1">
      <fieldsUsage count="1">
        <fieldUsage x="0"/>
      </fieldsUsage>
    </cacheHierarchy>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cacheHierarchy uniqueName="[Measures].[R$ Estimado (Cob. Estadual)]" caption="R$ Estimado (Cob. Estadual)" measure="1" displayFolder="" measureGroup="PAPI_21_23" count="0"/>
    <cacheHierarchy uniqueName="[Measures].[R$ Estimado (Cob. Federal)]" caption="R$ Estimado (Cob. Federal)" measure="1" displayFolder="" measureGroup="PAPI_21_23" count="0"/>
    <cacheHierarchy uniqueName="[Measures].[R$ Estimado (CFURH)]" caption="R$ Estimado (CFURH)" measure="1" displayFolder="" measureGroup="PAPI_21_23" count="0"/>
    <cacheHierarchy uniqueName="[Measures].[R$ Estimado (Outras)]" caption="R$ Estimado (Outras)" measure="1" displayFolder="" measureGroup="PAPI_21_23" count="0"/>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pivotCacheId="615541903"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EE" refreshedDate="45240.478312962965" backgroundQuery="1" createdVersion="8" refreshedVersion="8" minRefreshableVersion="3" recordCount="0" supportSubquery="1" supportAdvancedDrill="1" xr:uid="{E51AE9E9-EB89-4635-ADB9-540CDF726325}">
  <cacheSource type="external" connectionId="7">
    <extLst>
      <ext xmlns:x14="http://schemas.microsoft.com/office/spreadsheetml/2009/9/main" uri="{F057638F-6D5F-4e77-A914-E7F072B9BCA8}">
        <x14:sourceConnection name="ThisWorkbookDataModel"/>
      </ext>
    </extLst>
  </cacheSource>
  <cacheFields count="5">
    <cacheField name="[Measures].[R$ Estimado (Cob. Estadual)]" caption="R$ Estimado (Cob. Estadual)" numFmtId="0" hierarchy="37" level="32767"/>
    <cacheField name="[Measures].[R$ Estimado (Cob. Federal)]" caption="R$ Estimado (Cob. Federal)" numFmtId="0" hierarchy="38" level="32767"/>
    <cacheField name="[Measures].[R$ Estimado (CFURH)]" caption="R$ Estimado (CFURH)" numFmtId="0" hierarchy="39" level="32767"/>
    <cacheField name="[Measures].[R$ Estimado (Outras)]" caption="R$ Estimado (Outras)" numFmtId="0" hierarchy="40" level="32767"/>
    <cacheField name="[PAPI_21_23].[Ano].[Ano]" caption="Ano" numFmtId="0" hierarchy="3" level="1">
      <sharedItems containsSemiMixedTypes="0" containsNonDate="0" containsString="0"/>
    </cacheField>
  </cacheFields>
  <cacheHierarchies count="44">
    <cacheHierarchy uniqueName="[DE_PARA_N].[190]" caption="190" attribute="1" defaultMemberUniqueName="[DE_PARA_N].[190].[All]" allUniqueName="[DE_PARA_N].[190].[All]" dimensionUniqueName="[DE_PARA_N]" displayFolder="" count="0" memberValueDatatype="130" unbalanced="0"/>
    <cacheHierarchy uniqueName="[DE_PARA_N].[246]" caption="246" attribute="1" defaultMemberUniqueName="[DE_PARA_N].[246].[All]" allUniqueName="[DE_PARA_N].[246].[All]" dimensionUniqueName="[DE_PARA_N]" displayFolder="" count="0" memberValueDatatype="130" unbalanced="0"/>
    <cacheHierarchy uniqueName="[PAPI_21_23].[ID Ação]" caption="ID Ação" attribute="1" defaultMemberUniqueName="[PAPI_21_23].[ID Ação].[All]" allUniqueName="[PAPI_21_23].[ID Ação].[All]" dimensionUniqueName="[PAPI_21_23]" displayFolder="" count="0" memberValueDatatype="130" unbalanced="0"/>
    <cacheHierarchy uniqueName="[PAPI_21_23].[Ano]" caption="Ano" attribute="1" defaultMemberUniqueName="[PAPI_21_23].[Ano].[All]" allUniqueName="[PAPI_21_23].[Ano].[All]" dimensionUniqueName="[PAPI_21_23]" displayFolder="" count="2" memberValueDatatype="20" unbalanced="0">
      <fieldsUsage count="2">
        <fieldUsage x="-1"/>
        <fieldUsage x="4"/>
      </fieldsUsage>
    </cacheHierarchy>
    <cacheHierarchy uniqueName="[PAPI_21_23].[SubPDC]" caption="SubPDC" attribute="1" defaultMemberUniqueName="[PAPI_21_23].[SubPDC].[All]" allUniqueName="[PAPI_21_23].[SubPDC].[All]" dimensionUniqueName="[PAPI_21_23]" displayFolder="" count="0" memberValueDatatype="130" unbalanced="0"/>
    <cacheHierarchy uniqueName="[PAPI_21_23].[Prioridade do SubPDC]" caption="Prioridade do SubPDC" attribute="1" defaultMemberUniqueName="[PAPI_21_23].[Prioridade do SubPDC].[All]" allUniqueName="[PAPI_21_23].[Prioridade do SubPDC].[All]" dimensionUniqueName="[PAPI_21_23]" displayFolder="" count="0" memberValueDatatype="130" unbalanced="0"/>
    <cacheHierarchy uniqueName="[PAPI_21_23].[Ação]" caption="Ação" attribute="1" defaultMemberUniqueName="[PAPI_21_23].[Ação].[All]" allUniqueName="[PAPI_21_23].[Ação].[All]" dimensionUniqueName="[PAPI_21_23]" displayFolder="" count="0" memberValueDatatype="130" unbalanced="0"/>
    <cacheHierarchy uniqueName="[PAPI_21_23].[Meta]" caption="Meta" attribute="1" defaultMemberUniqueName="[PAPI_21_23].[Meta].[All]" allUniqueName="[PAPI_21_23].[Meta].[All]" dimensionUniqueName="[PAPI_21_23]" displayFolder="" count="0" memberValueDatatype="130" unbalanced="0"/>
    <cacheHierarchy uniqueName="[PAPI_21_23].[% Execução da meta no ano]" caption="% Execução da meta no ano" attribute="1" defaultMemberUniqueName="[PAPI_21_23].[% Execução da meta no ano].[All]" allUniqueName="[PAPI_21_23].[% Execução da meta no ano].[All]" dimensionUniqueName="[PAPI_21_23]" displayFolder="" count="0" memberValueDatatype="130" unbalanced="0"/>
    <cacheHierarchy uniqueName="[PAPI_21_23].[Segmento do executor]" caption="Segmento do executor" attribute="1" defaultMemberUniqueName="[PAPI_21_23].[Segmento do executor].[All]" allUniqueName="[PAPI_21_23].[Segmento do executor].[All]" dimensionUniqueName="[PAPI_21_23]" displayFolder="" count="0" memberValueDatatype="130" unbalanced="0"/>
    <cacheHierarchy uniqueName="[PAPI_21_23].[Área de abrangência]" caption="Área de abrangência" attribute="1" defaultMemberUniqueName="[PAPI_21_23].[Área de abrangência].[All]" allUniqueName="[PAPI_21_23].[Área de abrangência].[All]" dimensionUniqueName="[PAPI_21_23]" displayFolder="" count="0" memberValueDatatype="130" unbalanced="0"/>
    <cacheHierarchy uniqueName="[PAPI_21_23].[Nome da área de abrangência]" caption="Nome da área de abrangência" attribute="1" defaultMemberUniqueName="[PAPI_21_23].[Nome da área de abrangência].[All]" allUniqueName="[PAPI_21_23].[Nome da área de abrangência].[All]" dimensionUniqueName="[PAPI_21_23]" displayFolder="" count="0" memberValueDatatype="130" unbalanced="0"/>
    <cacheHierarchy uniqueName="[PAPI_21_23].[Recurso financeiro estimado no ano (R$) - Cobrança Estadual]" caption="Recurso financeiro estimado no ano (R$) - Cobrança Estadual" attribute="1" defaultMemberUniqueName="[PAPI_21_23].[Recurso financeiro estimado no ano (R$) - Cobrança Estadual].[All]" allUniqueName="[PAPI_21_23].[Recurso financeiro estimado no ano (R$) - Cobrança Estadual].[All]" dimensionUniqueName="[PAPI_21_23]" displayFolder="" count="0" memberValueDatatype="5" unbalanced="0"/>
    <cacheHierarchy uniqueName="[PAPI_21_23].[Recurso financeiro estimado no ano (R$) - CFURH]" caption="Recurso financeiro estimado no ano (R$) - CFURH" attribute="1" defaultMemberUniqueName="[PAPI_21_23].[Recurso financeiro estimado no ano (R$) - CFURH].[All]" allUniqueName="[PAPI_21_23].[Recurso financeiro estimado no ano (R$) - CFURH].[All]" dimensionUniqueName="[PAPI_21_23]" displayFolder="" count="0" memberValueDatatype="5" unbalanced="0"/>
    <cacheHierarchy uniqueName="[PAPI_21_23].[Recurso financeiro estimado no ano (R$) - Cobrança Federal]" caption="Recurso financeiro estimado no ano (R$) - Cobrança Federal" attribute="1" defaultMemberUniqueName="[PAPI_21_23].[Recurso financeiro estimado no ano (R$) - Cobrança Federal].[All]" allUniqueName="[PAPI_21_23].[Recurso financeiro estimado no ano (R$) - Cobrança Federal].[All]" dimensionUniqueName="[PAPI_21_23]" displayFolder="" count="0" memberValueDatatype="5" unbalanced="0"/>
    <cacheHierarchy uniqueName="[PAPI_21_23].[Recurso financeiro estimado no ano (R$) - Outras]" caption="Recurso financeiro estimado no ano (R$) - Outras" attribute="1" defaultMemberUniqueName="[PAPI_21_23].[Recurso financeiro estimado no ano (R$) - Outras].[All]" allUniqueName="[PAPI_21_23].[Recurso financeiro estimado no ano (R$) - Outras].[All]" dimensionUniqueName="[PAPI_21_23]" displayFolder="" count="0" memberValueDatatype="5" unbalanced="0"/>
    <cacheHierarchy uniqueName="[PAPI_21_23].[Especificar Fonte - &quot;Outras&quot;]" caption="Especificar Fonte - &quot;Outras&quot;" attribute="1" defaultMemberUniqueName="[PAPI_21_23].[Especificar Fonte - &quot;Outras&quot;].[All]" allUniqueName="[PAPI_21_23].[Especificar Fonte - &quot;Outras&quot;].[All]" dimensionUniqueName="[PAPI_21_23]" displayFolder="" count="0" memberValueDatatype="130" unbalanced="0"/>
    <cacheHierarchy uniqueName="[PAPI_21_23].[Recurso financeiro estimado no ano (R$)]" caption="Recurso financeiro estimado no ano (R$)" attribute="1" defaultMemberUniqueName="[PAPI_21_23].[Recurso financeiro estimado no ano (R$)].[All]" allUniqueName="[PAPI_21_23].[Recurso financeiro estimado no ano (R$)].[All]" dimensionUniqueName="[PAPI_21_23]" displayFolder="" count="0" memberValueDatatype="5" unbalanced="0"/>
    <cacheHierarchy uniqueName="[PAPI_21_23].[Recurso financeiro disponibilizado no ano (R$)]" caption="Recurso financeiro disponibilizado no ano (R$)" attribute="1" defaultMemberUniqueName="[PAPI_21_23].[Recurso financeiro disponibilizado no ano (R$)].[All]" allUniqueName="[PAPI_21_23].[Recurso financeiro disponibilizado no ano (R$)].[All]" dimensionUniqueName="[PAPI_21_23]" displayFolder="" count="0" memberValueDatatype="5" unbalanced="0"/>
    <cacheHierarchy uniqueName="[PAPI_21_23].[Recurso financeiro executado no ano (R$)]" caption="Recurso financeiro executado no ano (R$)" attribute="1" defaultMemberUniqueName="[PAPI_21_23].[Recurso financeiro executado no ano (R$)].[All]" allUniqueName="[PAPI_21_23].[Recurso financeiro executado no ano (R$)].[All]" dimensionUniqueName="[PAPI_21_23]" displayFolder="" count="0" memberValueDatatype="5" unbalanced="0"/>
    <cacheHierarchy uniqueName="[PAPI_21_23].[Justificativa sobre execução física e financeira]" caption="Justificativa sobre execução física e financeira" attribute="1" defaultMemberUniqueName="[PAPI_21_23].[Justificativa sobre execução física e financeira].[All]" allUniqueName="[PAPI_21_23].[Justificativa sobre execução física e financeira].[All]" dimensionUniqueName="[PAPI_21_23]" displayFolder="" count="0" memberValueDatatype="130" unbalanced="0"/>
    <cacheHierarchy uniqueName="[PAPI_21_23].[subPDC cod]" caption="subPDC cod" attribute="1" defaultMemberUniqueName="[PAPI_21_23].[subPDC cod].[All]" allUniqueName="[PAPI_21_23].[subPDC cod].[All]" dimensionUniqueName="[PAPI_21_23]" displayFolder="" count="0" memberValueDatatype="20" unbalanced="0"/>
    <cacheHierarchy uniqueName="[PAPI_21_23].[% Execução da meta do biênio]" caption="% Execução da meta do biênio" attribute="1" defaultMemberUniqueName="[PAPI_21_23].[% Execução da meta do biênio].[All]" allUniqueName="[PAPI_21_23].[% Execução da meta do biênio].[All]" dimensionUniqueName="[PAPI_21_23]" displayFolder="" count="0" memberValueDatatype="5" unbalanced="0"/>
    <cacheHierarchy uniqueName="[PAPI_21_23].[subPDC orig]" caption="subPDC orig" attribute="1" defaultMemberUniqueName="[PAPI_21_23].[subPDC orig].[All]" allUniqueName="[PAPI_21_23].[subPDC orig].[All]" dimensionUniqueName="[PAPI_21_23]" displayFolder="" count="0" memberValueDatatype="20" unbalanced="0"/>
    <cacheHierarchy uniqueName="[PAPI_21_23].[subPDC adapt]" caption="subPDC adapt" attribute="1" defaultMemberUniqueName="[PAPI_21_23].[subPDC adapt].[All]" allUniqueName="[PAPI_21_23].[subPDC adapt].[All]" dimensionUniqueName="[PAPI_21_23]" displayFolder="" count="0" memberValueDatatype="130" unbalanced="0"/>
    <cacheHierarchy uniqueName="[PAPI_21_23].[XXXX]" caption="XXXX" attribute="1" defaultMemberUniqueName="[PAPI_21_23].[XXXX].[All]" allUniqueName="[PAPI_21_23].[XXXX].[All]" dimensionUniqueName="[PAPI_21_23]" displayFolder="" count="0" memberValueDatatype="130" unbalanced="0"/>
    <cacheHierarchy uniqueName="[PAPI_21_23].[Adicionar Coluna3]" caption="Adicionar Coluna3" attribute="1" defaultMemberUniqueName="[PAPI_21_23].[Adicionar Coluna3].[All]" allUniqueName="[PAPI_21_23].[Adicionar Coluna3].[All]" dimensionUniqueName="[PAPI_21_23]" displayFolder="" count="0" memberValueDatatype="20" unbalanced="0"/>
    <cacheHierarchy uniqueName="[Measures].[Contagem de subPDC cod]" caption="Contagem de subPDC cod" measure="1" displayFolder="" measureGroup="PAPI_21_23" count="0">
      <extLst>
        <ext xmlns:x15="http://schemas.microsoft.com/office/spreadsheetml/2010/11/main" uri="{B97F6D7D-B522-45F9-BDA1-12C45D357490}">
          <x15:cacheHierarchy aggregatedColumn="21"/>
        </ext>
      </extLst>
    </cacheHierarchy>
    <cacheHierarchy uniqueName="[Measures].[R$ Estimado]" caption="R$ Estimado" measure="1" displayFolder="" measureGroup="PAPI_21_23" count="0"/>
    <cacheHierarchy uniqueName="[Measures].[R$ Disponibilizado]" caption="R$ Disponibilizado" measure="1" displayFolder="" measureGroup="PAPI_21_23" count="0"/>
    <cacheHierarchy uniqueName="[Measures].[R$ Executado]" caption="R$ Executado" measure="1" displayFolder="" measureGroup="PAPI_21_23" count="0"/>
    <cacheHierarchy uniqueName="[Measures].[R$ PDC Prioritário]" caption="R$ PDC Prioritário" measure="1" displayFolder="" measureGroup="PAPI_21_23" count="0"/>
    <cacheHierarchy uniqueName="[Measures].[R$ PDC Não Prioritário]" caption="R$ PDC Não Prioritário" measure="1" displayFolder="" measureGroup="PAPI_21_23" count="0"/>
    <cacheHierarchy uniqueName="[Measures].[R$ PDC 1&amp;2]" caption="R$ PDC 1&amp;2" measure="1" displayFolder="" measureGroup="PAPI_21_23" count="0"/>
    <cacheHierarchy uniqueName="[Measures].[% PDC Prioritário]" caption="% PDC Prioritário" measure="1" displayFolder="" measureGroup="PAPI_21_23" count="0"/>
    <cacheHierarchy uniqueName="[Measures].[% PDC Não Prioritário]" caption="% PDC Não Prioritário" measure="1" displayFolder="" measureGroup="PAPI_21_23" count="0"/>
    <cacheHierarchy uniqueName="[Measures].[R$ Estimado (mil)]" caption="R$ Estimado (mil)" measure="1" displayFolder="" measureGroup="PAPI_21_23" count="0"/>
    <cacheHierarchy uniqueName="[Measures].[R$ Estimado (Cob. Estadual)]" caption="R$ Estimado (Cob. Estadual)" measure="1" displayFolder="" measureGroup="PAPI_21_23" count="0" oneField="1">
      <fieldsUsage count="1">
        <fieldUsage x="0"/>
      </fieldsUsage>
    </cacheHierarchy>
    <cacheHierarchy uniqueName="[Measures].[R$ Estimado (Cob. Federal)]" caption="R$ Estimado (Cob. Federal)" measure="1" displayFolder="" measureGroup="PAPI_21_23" count="0" oneField="1">
      <fieldsUsage count="1">
        <fieldUsage x="1"/>
      </fieldsUsage>
    </cacheHierarchy>
    <cacheHierarchy uniqueName="[Measures].[R$ Estimado (CFURH)]" caption="R$ Estimado (CFURH)" measure="1" displayFolder="" measureGroup="PAPI_21_23" count="0" oneField="1">
      <fieldsUsage count="1">
        <fieldUsage x="2"/>
      </fieldsUsage>
    </cacheHierarchy>
    <cacheHierarchy uniqueName="[Measures].[R$ Estimado (Outras)]" caption="R$ Estimado (Outras)" measure="1" displayFolder="" measureGroup="PAPI_21_23" count="0" oneField="1">
      <fieldsUsage count="1">
        <fieldUsage x="3"/>
      </fieldsUsage>
    </cacheHierarchy>
    <cacheHierarchy uniqueName="[Measures].[__XL_Count PAPI_21_23]" caption="__XL_Count PAPI_21_23" measure="1" displayFolder="" measureGroup="PAPI_21_23" count="0" hidden="1"/>
    <cacheHierarchy uniqueName="[Measures].[__XL_Count DE_PARA_N]" caption="__XL_Count DE_PARA_N" measure="1" displayFolder="" measureGroup="DE_PARA_N" count="0" hidden="1"/>
    <cacheHierarchy uniqueName="[Measures].[__No measures defined]" caption="__No measures defined" measure="1" displayFolder="" count="0" hidden="1"/>
  </cacheHierarchies>
  <kpis count="0"/>
  <dimensions count="3">
    <dimension name="DE_PARA_N" uniqueName="[DE_PARA_N]" caption="DE_PARA_N"/>
    <dimension measure="1" name="Measures" uniqueName="[Measures]" caption="Measures"/>
    <dimension name="PAPI_21_23" uniqueName="[PAPI_21_23]" caption="PAPI_21_23"/>
  </dimensions>
  <measureGroups count="2">
    <measureGroup name="DE_PARA_N" caption="DE_PARA_N"/>
    <measureGroup name="PAPI_21_23" caption="PAPI_21_23"/>
  </measureGroups>
  <maps count="2">
    <map measureGroup="0" dimension="0"/>
    <map measureGroup="1" dimension="2"/>
  </maps>
  <extLst>
    <ext xmlns:x14="http://schemas.microsoft.com/office/spreadsheetml/2009/9/main" uri="{725AE2AE-9491-48be-B2B4-4EB974FC3084}">
      <x14:pivotCacheDefinition pivotCacheId="817753615"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A38658-0618-4250-BD28-88038DD39D15}" name="PivotChartTable5"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1:B5" firstHeaderRow="1" firstDataRow="1" firstDataCol="1"/>
  <pivotFields count="2">
    <pivotField dataField="1" subtotalTop="0" showAll="0" defaultSubtotal="0"/>
    <pivotField axis="axisRow" allDrilled="1" subtotalTop="0" showAll="0" dataSourceSort="1" defaultSubtotal="0" defaultAttributeDrillState="1">
      <items count="3">
        <item x="0"/>
        <item x="1"/>
        <item x="2"/>
      </items>
    </pivotField>
  </pivotFields>
  <rowFields count="1">
    <field x="1"/>
  </rowFields>
  <rowItems count="4">
    <i>
      <x/>
    </i>
    <i>
      <x v="1"/>
    </i>
    <i>
      <x v="2"/>
    </i>
    <i t="grand">
      <x/>
    </i>
  </rowItems>
  <colItems count="1">
    <i/>
  </colItems>
  <dataFields count="1">
    <dataField fld="0" subtotal="count" baseField="0" baseItem="0"/>
  </dataFields>
  <chartFormats count="4">
    <chartFormat chart="0" format="3" series="1">
      <pivotArea type="data" outline="0" fieldPosition="0">
        <references count="1">
          <reference field="4294967294" count="1" selected="0">
            <x v="0"/>
          </reference>
        </references>
      </pivotArea>
    </chartFormat>
    <chartFormat chart="0" format="5">
      <pivotArea type="data" outline="0" fieldPosition="0">
        <references count="2">
          <reference field="4294967294" count="1" selected="0">
            <x v="0"/>
          </reference>
          <reference field="1" count="1" selected="0">
            <x v="1"/>
          </reference>
        </references>
      </pivotArea>
    </chartFormat>
    <chartFormat chart="0" format="7">
      <pivotArea type="data" outline="0" fieldPosition="0">
        <references count="2">
          <reference field="4294967294" count="1" selected="0">
            <x v="0"/>
          </reference>
          <reference field="1" count="1" selected="0">
            <x v="0"/>
          </reference>
        </references>
      </pivotArea>
    </chartFormat>
    <chartFormat chart="0" format="8">
      <pivotArea type="data" outline="0" fieldPosition="0">
        <references count="2">
          <reference field="4294967294" count="1" selected="0">
            <x v="0"/>
          </reference>
          <reference field="1" count="1" selected="0">
            <x v="2"/>
          </reference>
        </references>
      </pivotArea>
    </chartFormat>
  </chartFormat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
      </x15:pivotTableServerFormats>
    </ext>
    <ext xmlns:x15="http://schemas.microsoft.com/office/spreadsheetml/2010/11/main" uri="{44433962-1CF7-4059-B4EE-95C3D5FFCF73}">
      <x15:pivotTableData rowCount="4" columnCount="1" cacheId="793897218">
        <x15:pivotRow count="1">
          <x15:c>
            <x15:v>16951115.740000002</x15:v>
            <x15:x in="0"/>
          </x15:c>
        </x15:pivotRow>
        <x15:pivotRow count="1">
          <x15:c>
            <x15:v>5195445.0100000007</x15:v>
            <x15:x in="0"/>
          </x15:c>
        </x15:pivotRow>
        <x15:pivotRow count="1">
          <x15:c>
            <x15:v>64616602.399999999</x15:v>
            <x15:x in="0"/>
          </x15:c>
        </x15:pivotRow>
        <x15:pivotRow count="1">
          <x15:c>
            <x15:v>86763163.150000006</x15:v>
            <x15:x in="0"/>
          </x15:c>
        </x15:pivotRow>
      </x15:pivotTableData>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AE3DE2-8E4F-45DA-A1DB-253D2DBB2F72}" name="PivotChartTable4" cacheId="4" applyNumberFormats="0" applyBorderFormats="0" applyFontFormats="0" applyPatternFormats="0" applyAlignmentFormats="0" applyWidthHeightFormats="1" dataCaption="Valores" updatedVersion="8" minRefreshableVersion="3" useAutoFormatting="1" subtotalHiddenItems="1" itemPrintTitles="1" createdVersion="8" indent="0" outline="1" outlineData="1" multipleFieldFilters="0" chartFormat="2">
  <location ref="A1:B5" firstHeaderRow="1" firstDataRow="1" firstDataCol="1"/>
  <pivotFields count="2">
    <pivotField dataField="1" subtotalTop="0" showAll="0" defaultSubtotal="0"/>
    <pivotField axis="axisRow" allDrilled="1" subtotalTop="0" showAll="0" dataSourceSort="1" defaultSubtotal="0" defaultAttributeDrillState="1">
      <items count="3">
        <item x="0"/>
        <item x="1"/>
        <item x="2"/>
      </items>
    </pivotField>
  </pivotFields>
  <rowFields count="1">
    <field x="1"/>
  </rowFields>
  <rowItems count="4">
    <i>
      <x/>
    </i>
    <i>
      <x v="1"/>
    </i>
    <i>
      <x v="2"/>
    </i>
    <i t="grand">
      <x/>
    </i>
  </rowItems>
  <colItems count="1">
    <i/>
  </colItems>
  <dataFields count="1">
    <dataField fld="0" subtotal="count" baseField="0" baseItem="0"/>
  </dataFields>
  <chartFormats count="2">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s>
  <pivotHierarchies count="44">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
      </x15:pivotTableServerFormats>
    </ext>
    <ext xmlns:x15="http://schemas.microsoft.com/office/spreadsheetml/2010/11/main" uri="{44433962-1CF7-4059-B4EE-95C3D5FFCF73}">
      <x15:pivotTableData rowCount="4" columnCount="1" cacheId="1808797488">
        <x15:pivotRow count="1">
          <x15:c>
            <x15:v>32784622.179999996</x15:v>
            <x15:x in="0"/>
          </x15:c>
        </x15:pivotRow>
        <x15:pivotRow count="1">
          <x15:c>
            <x15:v>23587907.5</x15:v>
            <x15:x in="0"/>
          </x15:c>
        </x15:pivotRow>
        <x15:pivotRow count="1">
          <x15:c>
            <x15:v>30390633.469999995</x15:v>
            <x15:x in="0"/>
          </x15:c>
        </x15:pivotRow>
        <x15:pivotRow count="1">
          <x15:c>
            <x15:v>86763163.150000006</x15:v>
            <x15:x in="0"/>
          </x15:c>
        </x15:pivotRow>
      </x15:pivotTableData>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DD64736-C036-49F5-9F31-67A83693AB9B}" name="PivotChartTable2" cacheId="5" applyNumberFormats="0" applyBorderFormats="0" applyFontFormats="0" applyPatternFormats="0" applyAlignmentFormats="0" applyWidthHeightFormats="1" dataCaption="Valores" updatedVersion="8" minRefreshableVersion="3" useAutoFormatting="1" subtotalHiddenItems="1" itemPrintTitles="1" createdVersion="8" indent="0" outline="1" outlineData="1" multipleFieldFilters="0" chartFormat="4">
  <location ref="A1:B5" firstHeaderRow="1" firstDataRow="1" firstDataCol="1"/>
  <pivotFields count="3">
    <pivotField dataField="1" subtotalTop="0" showAll="0" defaultSubtotal="0"/>
    <pivotField axis="axisRow" allDrilled="1" subtotalTop="0" showAll="0" dataSourceSort="1" defaultSubtotal="0" defaultAttributeDrillState="1">
      <items count="3">
        <item x="0"/>
        <item x="1"/>
        <item x="2"/>
      </items>
    </pivotField>
    <pivotField allDrilled="1" subtotalTop="0" showAll="0" dataSourceSort="1" defaultSubtotal="0" defaultAttributeDrillState="1"/>
  </pivotFields>
  <rowFields count="1">
    <field x="1"/>
  </rowFields>
  <rowItems count="4">
    <i>
      <x/>
    </i>
    <i>
      <x v="1"/>
    </i>
    <i>
      <x v="2"/>
    </i>
    <i t="grand">
      <x/>
    </i>
  </rowItems>
  <colItems count="1">
    <i/>
  </colItems>
  <dataFields count="1">
    <dataField fld="0" subtotal="count" baseField="0" baseItem="0"/>
  </dataFields>
  <chartFormats count="2">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Hierarchies count="44">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
      </x15:pivotTableServerFormats>
    </ext>
    <ext xmlns:x15="http://schemas.microsoft.com/office/spreadsheetml/2010/11/main" uri="{44433962-1CF7-4059-B4EE-95C3D5FFCF73}">
      <x15:pivotTableData rowCount="4" columnCount="1" cacheId="615541903">
        <x15:pivotRow count="1">
          <x15:c>
            <x15:v>52623587.020000003</x15:v>
            <x15:x in="0"/>
          </x15:c>
        </x15:pivotRow>
        <x15:pivotRow count="1">
          <x15:c>
            <x15:v>32589576.129999999</x15:v>
            <x15:x in="0"/>
          </x15:c>
        </x15:pivotRow>
        <x15:pivotRow count="1">
          <x15:c>
            <x15:v>1550000</x15:v>
            <x15:x in="0"/>
          </x15:c>
        </x15:pivotRow>
        <x15:pivotRow count="1">
          <x15:c>
            <x15:v>86763163.150000006</x15:v>
            <x15:x in="0"/>
          </x15:c>
        </x15:pivotRow>
      </x15:pivotTableData>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F760A08-8CE2-4DE2-9382-114F76306389}" name="PivotChartTable1" cacheId="6" applyNumberFormats="0" applyBorderFormats="0" applyFontFormats="0" applyPatternFormats="0" applyAlignmentFormats="0" applyWidthHeightFormats="1" dataCaption="Valores" updatedVersion="8" minRefreshableVersion="3" useAutoFormatting="1" subtotalHiddenItems="1" itemPrintTitles="1" createdVersion="8" indent="0" outline="1" outlineData="1" multipleFieldFilters="0" chartFormat="1">
  <location ref="A1:D2" firstHeaderRow="0" firstDataRow="1" firstDataCol="0"/>
  <pivotFields count="5">
    <pivotField dataField="1" subtotalTop="0" showAll="0" defaultSubtotal="0"/>
    <pivotField dataField="1" subtotalTop="0" showAll="0" defaultSubtotal="0"/>
    <pivotField dataField="1" subtotalTop="0" showAll="0" defaultSubtotal="0"/>
    <pivotField dataField="1" subtotalTop="0" showAll="0" defaultSubtotal="0"/>
    <pivotField allDrilled="1" subtotalTop="0" showAll="0" dataSourceSort="1" defaultSubtotal="0" defaultAttributeDrillState="1"/>
  </pivotFields>
  <rowItems count="1">
    <i/>
  </rowItems>
  <colFields count="1">
    <field x="-2"/>
  </colFields>
  <colItems count="4">
    <i>
      <x/>
    </i>
    <i i="1">
      <x v="1"/>
    </i>
    <i i="2">
      <x v="2"/>
    </i>
    <i i="3">
      <x v="3"/>
    </i>
  </colItems>
  <dataFields count="4">
    <dataField fld="0" subtotal="count" baseField="0" baseItem="0"/>
    <dataField fld="1" subtotal="count" baseField="0" baseItem="0"/>
    <dataField fld="2" subtotal="count" baseField="0" baseItem="0"/>
    <dataField fld="3" subtotal="count" baseField="0" baseItem="0"/>
  </dataFields>
  <chartFormats count="5">
    <chartFormat chart="0" format="9" series="1">
      <pivotArea type="data" outline="0" fieldPosition="0">
        <references count="1">
          <reference field="4294967294" count="1" selected="0">
            <x v="0"/>
          </reference>
        </references>
      </pivotArea>
    </chartFormat>
    <chartFormat chart="0" format="10" series="1">
      <pivotArea type="data" outline="0" fieldPosition="0">
        <references count="1">
          <reference field="4294967294" count="1" selected="0">
            <x v="1"/>
          </reference>
        </references>
      </pivotArea>
    </chartFormat>
    <chartFormat chart="0" format="11">
      <pivotArea type="data" outline="0" fieldPosition="0">
        <references count="1">
          <reference field="4294967294" count="1" selected="0">
            <x v="1"/>
          </reference>
        </references>
      </pivotArea>
    </chartFormat>
    <chartFormat chart="0" format="12" series="1">
      <pivotArea type="data" outline="0" fieldPosition="0">
        <references count="1">
          <reference field="4294967294" count="1" selected="0">
            <x v="2"/>
          </reference>
        </references>
      </pivotArea>
    </chartFormat>
    <chartFormat chart="0" format="13" series="1">
      <pivotArea type="data" outline="0" fieldPosition="0">
        <references count="1">
          <reference field="4294967294" count="1" selected="0">
            <x v="3"/>
          </reference>
        </references>
      </pivotArea>
    </chartFormat>
  </chartFormats>
  <pivotHierarchies count="44">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0"/>
      </x15:pivotTableServerFormats>
    </ext>
    <ext xmlns:x15="http://schemas.microsoft.com/office/spreadsheetml/2010/11/main" uri="{44433962-1CF7-4059-B4EE-95C3D5FFCF73}">
      <x15:pivotTableData rowCount="1" columnCount="4" cacheId="817753615">
        <x15:pivotRow count="4">
          <x15:c>
            <x15:v>10385998.67</x15:v>
            <x15:x in="0"/>
          </x15:c>
          <x15:c>
            <x15:v>0</x15:v>
            <x15:x in="0"/>
          </x15:c>
          <x15:c>
            <x15:v>13819215.360000001</x15:v>
            <x15:x in="0"/>
          </x15:c>
          <x15:c>
            <x15:v>61965379.829999998</x15:v>
            <x15:x in="0"/>
          </x15:c>
        </x15:pivotRow>
      </x15:pivotTableData>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EF077EC-5038-4C02-928D-6754BC1BF992}" name="PivotChartTable3" cacheId="2" applyNumberFormats="0" applyBorderFormats="0" applyFontFormats="0" applyPatternFormats="0" applyAlignmentFormats="0" applyWidthHeightFormats="1" dataCaption="Valores" updatedVersion="8" minRefreshableVersion="3" useAutoFormatting="1" subtotalHiddenItems="1" itemPrintTitles="1" createdVersion="8" indent="0" outline="1" outlineData="1" multipleFieldFilters="0" chartFormat="3">
  <location ref="A1:B17" firstHeaderRow="1" firstDataRow="1" firstDataCol="1"/>
  <pivotFields count="2">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dataField="1" subtotalTop="0" showAll="0" defaultSubtotal="0"/>
  </pivotFields>
  <rowFields count="1">
    <field x="0"/>
  </rowFields>
  <rowItems count="16">
    <i>
      <x/>
    </i>
    <i>
      <x v="1"/>
    </i>
    <i>
      <x v="2"/>
    </i>
    <i>
      <x v="3"/>
    </i>
    <i>
      <x v="4"/>
    </i>
    <i>
      <x v="5"/>
    </i>
    <i>
      <x v="6"/>
    </i>
    <i>
      <x v="7"/>
    </i>
    <i>
      <x v="8"/>
    </i>
    <i>
      <x v="9"/>
    </i>
    <i>
      <x v="10"/>
    </i>
    <i>
      <x v="11"/>
    </i>
    <i>
      <x v="12"/>
    </i>
    <i>
      <x v="13"/>
    </i>
    <i>
      <x v="14"/>
    </i>
    <i t="grand">
      <x/>
    </i>
  </rowItems>
  <colItems count="1">
    <i/>
  </colItems>
  <dataFields count="1">
    <dataField fld="1" subtotal="count" baseField="0" baseItem="0"/>
  </dataFields>
  <chartFormats count="1">
    <chartFormat chart="0" format="3" series="1">
      <pivotArea type="data" outline="0" fieldPosition="0">
        <references count="1">
          <reference field="4294967294" count="1" selected="0">
            <x v="0"/>
          </reference>
        </references>
      </pivotArea>
    </chartFormat>
  </chartFormat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2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
      </x15:pivotTableServerFormats>
    </ext>
    <ext xmlns:x15="http://schemas.microsoft.com/office/spreadsheetml/2010/11/main" uri="{44433962-1CF7-4059-B4EE-95C3D5FFCF73}">
      <x15:pivotTableData rowCount="16" columnCount="1" cacheId="886955157">
        <x15:pivotRow count="1">
          <x15:c>
            <x15:v>3600.4450099999999</x15:v>
            <x15:x in="0"/>
          </x15:c>
        </x15:pivotRow>
        <x15:pivotRow count="1">
          <x15:c>
            <x15:v>650</x15:v>
            <x15:x in="0"/>
          </x15:c>
        </x15:pivotRow>
        <x15:pivotRow count="1">
          <x15:c>
            <x15:v>185</x15:v>
            <x15:x in="0"/>
          </x15:c>
        </x15:pivotRow>
        <x15:pivotRow count="1">
          <x15:c>
            <x15:v>150</x15:v>
            <x15:x in="0"/>
          </x15:c>
        </x15:pivotRow>
        <x15:pivotRow count="1">
          <x15:c>
            <x15:v>590</x15:v>
            <x15:x in="0"/>
          </x15:c>
        </x15:pivotRow>
        <x15:pivotRow count="1">
          <x15:c>
            <x15:v>26862.06234</x15:v>
            <x15:x in="0"/>
          </x15:c>
        </x15:pivotRow>
        <x15:pivotRow count="1">
          <x15:c>
            <x15:v>11560.389279999999</x15:v>
            <x15:x in="0"/>
          </x15:c>
        </x15:pivotRow>
        <x15:pivotRow count="1">
          <x15:c>
            <x15:v>3588.2779599999999</x15:v>
            <x15:x in="0"/>
          </x15:c>
        </x15:pivotRow>
        <x15:pivotRow count="1">
          <x15:c>
            <x15:v>704.74231000000009</x15:v>
            <x15:x in="0"/>
          </x15:c>
        </x15:pivotRow>
        <x15:pivotRow count="1">
          <x15:c>
            <x15:v>3235</x15:v>
            <x15:x in="0"/>
          </x15:c>
        </x15:pivotRow>
        <x15:pivotRow count="1">
          <x15:c>
            <x15:v>7840.9016500000007</x15:v>
            <x15:x in="0"/>
          </x15:c>
        </x15:pivotRow>
        <x15:pivotRow count="1">
          <x15:c>
            <x15:v>15407.72</x15:v>
            <x15:x in="0"/>
          </x15:c>
        </x15:pivotRow>
        <x15:pivotRow count="1">
          <x15:c>
            <x15:v>10825.228860000001</x15:v>
            <x15:x in="0"/>
          </x15:c>
        </x15:pivotRow>
        <x15:pivotRow count="1">
          <x15:c>
            <x15:v>778.39574000000005</x15:v>
            <x15:x in="0"/>
          </x15:c>
        </x15:pivotRow>
        <x15:pivotRow count="1">
          <x15:c>
            <x15:v>785</x15:v>
            <x15:x in="0"/>
          </x15:c>
        </x15:pivotRow>
        <x15:pivotRow count="1">
          <x15:c>
            <x15:v>86763.163150000008</x15:v>
            <x15:x in="0"/>
          </x15:c>
        </x15:pivotRow>
      </x15:pivotTableData>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19B8CF0-5758-45CF-A120-5145B8D51AA2}" name="Tabela dinâmica4" cacheId="0" applyNumberFormats="0" applyBorderFormats="0" applyFontFormats="0" applyPatternFormats="0" applyAlignmentFormats="0" applyWidthHeightFormats="1" dataCaption="Valores" tag="00a5cb8b-17f6-4d0c-8a4a-ccfc8986a728" updatedVersion="8" minRefreshableVersion="3" useAutoFormatting="1" subtotalHiddenItems="1" itemPrintTitles="1" createdVersion="8" indent="0" outline="1" outlineData="1" multipleFieldFilters="0" rowHeaderCaption="subPDC">
  <location ref="A69:F92" firstHeaderRow="0" firstDataRow="1" firstDataCol="1"/>
  <pivotFields count="7">
    <pivotField dataField="1" subtotalTop="0" showAll="0" defaultSubtotal="0"/>
    <pivotField dataField="1" subtotalTop="0" showAll="0" defaultSubtotal="0"/>
    <pivotField axis="axisRow" allDrilled="1"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pivotField>
    <pivotField dataField="1" subtotalTop="0" showAll="0" defaultSubtotal="0"/>
    <pivotField dataField="1" subtotalTop="0" showAll="0" defaultSubtotal="0"/>
    <pivotField dataField="1" subtotalTop="0" showAll="0" defaultSubtotal="0"/>
    <pivotField allDrilled="1" subtotalTop="0" showAll="0" dataSourceSort="1" defaultSubtotal="0" defaultAttributeDrillState="1"/>
  </pivotFields>
  <rowFields count="1">
    <field x="2"/>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2"/>
  </colFields>
  <colItems count="5">
    <i>
      <x/>
    </i>
    <i i="1">
      <x v="1"/>
    </i>
    <i i="2">
      <x v="2"/>
    </i>
    <i i="3">
      <x v="3"/>
    </i>
    <i i="4">
      <x v="4"/>
    </i>
  </colItems>
  <dataFields count="5">
    <dataField fld="0" subtotal="count" baseField="0" baseItem="0"/>
    <dataField fld="1" subtotal="count" baseField="0" baseItem="0"/>
    <dataField fld="3" subtotal="count" baseField="0" baseItem="0"/>
    <dataField fld="4" subtotal="count" baseField="0" baseItem="0"/>
    <dataField fld="5" subtotal="count" baseField="0" baseItem="0"/>
  </dataFields>
  <formats count="4">
    <format dxfId="76">
      <pivotArea type="all" dataOnly="0" outline="0" fieldPosition="0"/>
    </format>
    <format dxfId="75">
      <pivotArea outline="0" collapsedLevelsAreSubtotals="1" fieldPosition="0"/>
    </format>
    <format dxfId="74">
      <pivotArea dataOnly="0" labelOnly="1" grandRow="1" outline="0" fieldPosition="0"/>
    </format>
    <format dxfId="73">
      <pivotArea dataOnly="0" labelOnly="1" outline="0" axis="axisValues" fieldPosition="0"/>
    </format>
  </formats>
  <pivotHierarchies count="44">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API_21_23]"/>
      </x15:pivotTableUISettings>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dosExternos_1" connectionId="3" xr16:uid="{E7E135D8-C10F-49CC-A1F4-2C34ECE8EB96}" autoFormatId="16" applyNumberFormats="0" applyBorderFormats="0" applyFontFormats="0" applyPatternFormats="0" applyAlignmentFormats="0" applyWidthHeightFormats="0">
  <queryTableRefresh nextId="3">
    <queryTableFields count="2">
      <queryTableField id="1" name="190" tableColumnId="1"/>
      <queryTableField id="2" name="246"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dosExternos_2" connectionId="2" xr16:uid="{A39B30D1-9E45-4618-881D-C48F68735231}" autoFormatId="16" applyNumberFormats="0" applyBorderFormats="0" applyFontFormats="0" applyPatternFormats="0" applyAlignmentFormats="0" applyWidthHeightFormats="0">
  <queryTableRefresh nextId="3">
    <queryTableFields count="2">
      <queryTableField id="1" name="190" tableColumnId="1"/>
      <queryTableField id="2" name="246" tableColumnId="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Ano" xr10:uid="{B9123E36-934E-4E72-BA23-289DC9E2D842}" sourceName="[PAPI_21_23].[Ano]">
  <pivotTables>
    <pivotTable tabId="11" name="Tabela dinâmica4"/>
  </pivotTables>
  <data>
    <olap pivotCacheId="1356594160">
      <levels count="2">
        <level uniqueName="[PAPI_21_23].[Ano].[(All)]" sourceCaption="(All)" count="0"/>
        <level uniqueName="[PAPI_21_23].[Ano].[Ano]" sourceCaption="Ano" count="3">
          <ranges>
            <range startItem="0">
              <i n="[PAPI_21_23].[Ano].&amp;[2021]" c="2021"/>
              <i n="[PAPI_21_23].[Ano].&amp;[2022]" c="2022"/>
              <i n="[PAPI_21_23].[Ano].&amp;[2023]" c="2023"/>
            </range>
          </ranges>
        </level>
      </levels>
      <selections count="1">
        <selection n="[PAPI_21_23].[Ano].[All]"/>
      </selections>
    </olap>
  </data>
  <extLst>
    <x:ext xmlns:x15="http://schemas.microsoft.com/office/spreadsheetml/2010/11/main" uri="{03082B11-2C62-411c-B77F-237D8FCFBE4C}">
      <x15:slicerCachePivotTables>
        <pivotTable tabId="4294967295" name="PivotChartTable1"/>
        <pivotTable tabId="4294967295" name="PivotChartTable2"/>
        <pivotTable tabId="4294967295" name="PivotChartTable4"/>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no" xr10:uid="{7B944D01-A2AA-4070-B4DB-9BC2E73B3D4A}" cache="SegmentaçãodeDados_Ano" caption="Ano" level="1" rowHeight="241300"/>
</slicers>
</file>

<file path=xl/tables/_rels/table7.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API20_21" displayName="PAPI20_21" ref="A1:S106" totalsRowShown="0" headerRowDxfId="118" dataDxfId="117">
  <autoFilter ref="A1:S106" xr:uid="{00000000-000C-0000-FFFF-FFFF00000000}"/>
  <sortState xmlns:xlrd2="http://schemas.microsoft.com/office/spreadsheetml/2017/richdata2" ref="A2:S106">
    <sortCondition ref="E1:E106"/>
  </sortState>
  <tableColumns count="19">
    <tableColumn id="20" xr3:uid="{3F54BBE0-B267-45CF-AF1F-1DC0C1D8629D}" name="ID Ação" dataDxfId="116"/>
    <tableColumn id="12" xr3:uid="{00000000-0010-0000-0000-00000C000000}" name="Ano" dataDxfId="115"/>
    <tableColumn id="1" xr3:uid="{00000000-0010-0000-0000-000001000000}" name="SubPDC" dataDxfId="114"/>
    <tableColumn id="2" xr3:uid="{00000000-0010-0000-0000-000002000000}" name="Prioridade do SubPDC" dataDxfId="113"/>
    <tableColumn id="13" xr3:uid="{97BD6CCD-E9A2-4621-9226-03D3ABFEF5AB}" name="Ação" dataDxfId="112"/>
    <tableColumn id="3" xr3:uid="{00000000-0010-0000-0000-000003000000}" name="Meta" dataDxfId="111"/>
    <tableColumn id="5" xr3:uid="{00000000-0010-0000-0000-000005000000}" name="% Execução da meta no ano" dataDxfId="110" dataCellStyle="Porcentagem"/>
    <tableColumn id="6" xr3:uid="{00000000-0010-0000-0000-000006000000}" name="Segmento do executor" dataDxfId="109"/>
    <tableColumn id="7" xr3:uid="{00000000-0010-0000-0000-000007000000}" name="Área de abrangência" dataDxfId="108"/>
    <tableColumn id="8" xr3:uid="{00000000-0010-0000-0000-000008000000}" name="Nome da área de abrangência" dataDxfId="107"/>
    <tableColumn id="19" xr3:uid="{7612E14F-A2CB-4850-A5CB-9588C7732565}" name="Recurso financeiro estimado no ano_x000a_(R$) - Cobrança Estadual" dataDxfId="106"/>
    <tableColumn id="18" xr3:uid="{138032DF-20F6-400D-99CD-0A26D3055BEB}" name="Recurso financeiro estimado no ano (R$) - CFURH" dataDxfId="105"/>
    <tableColumn id="17" xr3:uid="{4ED7B431-B7E3-4A4C-A67C-6647EC967B3E}" name="Recurso financeiro estimado no ano_x000a_(R$) - Cobrança Federal" dataDxfId="104"/>
    <tableColumn id="16" xr3:uid="{E6FFD337-9F9B-44D5-8DF7-300B64B36470}" name="Recurso financeiro estimado no ano (R$) - Outras" dataDxfId="103"/>
    <tableColumn id="14" xr3:uid="{00000000-0010-0000-0000-00000E000000}" name="Especificar Fonte - &quot;Outras&quot;" dataDxfId="102"/>
    <tableColumn id="9" xr3:uid="{00000000-0010-0000-0000-000009000000}" name="Recurso financeiro estimado no ano_x000a_(R$)" dataDxfId="101">
      <calculatedColumnFormula>IF(SUM(PAPI20_21[[#This Row],[Recurso financeiro estimado no ano
(R$) - Cobrança Estadual]:[Recurso financeiro estimado no ano (R$) - Outras]]) =0, "",SUM(PAPI20_21[[#This Row],[Recurso financeiro estimado no ano
(R$) - Cobrança Estadual]:[Recurso financeiro estimado no ano (R$) - Outras]]))</calculatedColumnFormula>
    </tableColumn>
    <tableColumn id="10" xr3:uid="{00000000-0010-0000-0000-00000A000000}" name="Recurso financeiro disponibilizado no ano (R$)" dataDxfId="100"/>
    <tableColumn id="11" xr3:uid="{00000000-0010-0000-0000-00000B000000}" name="Recurso financeiro executado no ano (R$)" dataDxfId="99"/>
    <tableColumn id="15" xr3:uid="{00000000-0010-0000-0000-00000F000000}" name="Justificativa sobre execução física e financeira" dataDxfId="9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PAPI20_22_23" displayName="PAPI20_22_23" ref="A1:S191" totalsRowShown="0" headerRowDxfId="97" dataDxfId="96">
  <autoFilter ref="A1:S191" xr:uid="{00000000-000C-0000-FFFF-FFFF01000000}"/>
  <sortState xmlns:xlrd2="http://schemas.microsoft.com/office/spreadsheetml/2017/richdata2" ref="B2:S515">
    <sortCondition ref="E1:E515"/>
  </sortState>
  <tableColumns count="19">
    <tableColumn id="23" xr3:uid="{5646E7D5-C926-4200-ACDD-9EE91FAC4855}" name="ID Ação" dataDxfId="95"/>
    <tableColumn id="12" xr3:uid="{00000000-0010-0000-0100-00000C000000}" name="Ano" dataDxfId="94"/>
    <tableColumn id="1" xr3:uid="{00000000-0010-0000-0100-000001000000}" name="SubPDC" dataDxfId="93"/>
    <tableColumn id="2" xr3:uid="{00000000-0010-0000-0100-000002000000}" name="Prioridade do SubPDC" dataDxfId="92"/>
    <tableColumn id="3" xr3:uid="{00000000-0010-0000-0100-000003000000}" name="Ação" dataDxfId="91"/>
    <tableColumn id="4" xr3:uid="{00000000-0010-0000-0100-000004000000}" name="Meta" dataDxfId="90"/>
    <tableColumn id="5" xr3:uid="{00000000-0010-0000-0100-000005000000}" name="% Execução da meta do biênio" dataDxfId="89" dataCellStyle="Porcentagem"/>
    <tableColumn id="6" xr3:uid="{00000000-0010-0000-0100-000006000000}" name="Segmento do executor" dataDxfId="88"/>
    <tableColumn id="7" xr3:uid="{00000000-0010-0000-0100-000007000000}" name="Área de abrangência" dataDxfId="87"/>
    <tableColumn id="8" xr3:uid="{00000000-0010-0000-0100-000008000000}" name="Nome da área de abrangência" dataDxfId="86"/>
    <tableColumn id="18" xr3:uid="{4E4B7A6A-C1CF-4E0E-9775-BAB91A9FDB80}" name="Recurso financeiro estimado no ano_x000a_(R$) - Cobrança Estadual" dataDxfId="85"/>
    <tableColumn id="13" xr3:uid="{00000000-0010-0000-0100-00000D000000}" name="Recurso financeiro estimado no ano (R$) - CFURH" dataDxfId="84"/>
    <tableColumn id="22" xr3:uid="{5F398E79-CB2E-4074-ADA5-9AEB70E141A5}" name="Recurso financeiro estimado no ano_x000a_(R$) - Cobrança Federal" dataDxfId="83"/>
    <tableColumn id="14" xr3:uid="{00000000-0010-0000-0100-00000E000000}" name="Recurso financeiro estimado no ano (R$) - Outras" dataDxfId="82"/>
    <tableColumn id="16" xr3:uid="{E87E1498-083D-484D-A355-5052743D4029}" name="Especificar Fonte - &quot;Outras&quot;" dataDxfId="81"/>
    <tableColumn id="9" xr3:uid="{00000000-0010-0000-0100-000009000000}" name="Recurso financeiro estimado no ano_x000a_(R$)" dataDxfId="80">
      <calculatedColumnFormula>IF(SUM(PAPI20_22_23[[#This Row],[Recurso financeiro estimado no ano
(R$) - Cobrança Estadual]:[Recurso financeiro estimado no ano (R$) - Outras]]) &gt;0,SUM(PAPI20_22_23[[#This Row],[Recurso financeiro estimado no ano
(R$) - Cobrança Estadual]:[Recurso financeiro estimado no ano (R$) - Outras]]),"")</calculatedColumnFormula>
    </tableColumn>
    <tableColumn id="10" xr3:uid="{00000000-0010-0000-0100-00000A000000}" name="Recurso financeiro disponibilizado no ano (R$)" dataDxfId="79"/>
    <tableColumn id="11" xr3:uid="{00000000-0010-0000-0100-00000B000000}" name="Recurso financeiro executado no ano (R$)" dataDxfId="78"/>
    <tableColumn id="15" xr3:uid="{00000000-0010-0000-0100-00000F000000}" name="Justificativa sobre execução física e financeira" dataDxfId="7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BB758B-8824-40B7-B2AC-8FC022C69E4B}" name="Op_Executor" displayName="Op_Executor" ref="E1:E5" totalsRowShown="0" headerRowDxfId="72" dataDxfId="70" headerRowBorderDxfId="71" tableBorderDxfId="69">
  <autoFilter ref="E1:E5" xr:uid="{E7BB758B-8824-40B7-B2AC-8FC022C69E4B}"/>
  <tableColumns count="1">
    <tableColumn id="1" xr3:uid="{587EC2FF-547F-4EE6-BE5A-8645970E69FF}" name="Executor" dataDxfId="6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0D3264-915D-4960-B524-2DCAB0510FB9}" name="Op_Area" displayName="Op_Area" ref="D1:D11" totalsRowShown="0" headerRowDxfId="67" dataDxfId="65" headerRowBorderDxfId="66" tableBorderDxfId="64" totalsRowBorderDxfId="63">
  <autoFilter ref="D1:D11" xr:uid="{C60D3264-915D-4960-B524-2DCAB0510FB9}"/>
  <tableColumns count="1">
    <tableColumn id="1" xr3:uid="{027C53C5-DE4E-41A6-A5A2-91A7C5CBF587}" name="Área de abrangência" dataDxfId="6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03A2E0-7EE7-4183-9C2F-8666F271A507}" name="Op_Fonte" displayName="Op_Fonte" ref="F1:F5" totalsRowShown="0" headerRowDxfId="61" dataDxfId="59" headerRowBorderDxfId="60" tableBorderDxfId="58" totalsRowBorderDxfId="57">
  <autoFilter ref="F1:F5" xr:uid="{2203A2E0-7EE7-4183-9C2F-8666F271A507}"/>
  <tableColumns count="1">
    <tableColumn id="1" xr3:uid="{9EBF7CA8-0086-461E-9947-15B03E9F74A1}" name="Fonte" dataDxfId="5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4087F3-07DE-4AD6-A6C4-3F720668553D}" name="Tabela1" displayName="Tabela1" ref="A1:C28" totalsRowShown="0">
  <autoFilter ref="A1:C28" xr:uid="{624087F3-07DE-4AD6-A6C4-3F720668553D}"/>
  <tableColumns count="3">
    <tableColumn id="1" xr3:uid="{41804280-2212-499F-AEF4-F9854BE5C0E5}" name="246" dataDxfId="55"/>
    <tableColumn id="2" xr3:uid="{C6423B87-6F69-49DE-B2A5-48142F98B5C0}" name="190" dataDxfId="54"/>
    <tableColumn id="3" xr3:uid="{EB4B66CE-B377-4159-9956-36417AE5A833}" name="Coluna1" dataDxfId="5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93A989-F000-4349-8DDC-F095BD2A278F}" name="DE_PARA_N" displayName="DE_PARA_N" ref="J1:K33" tableType="queryTable" totalsRowShown="0">
  <autoFilter ref="J1:K33" xr:uid="{CD93A989-F000-4349-8DDC-F095BD2A278F}"/>
  <tableColumns count="2">
    <tableColumn id="1" xr3:uid="{E2E44310-E4C8-46E2-B5AB-D49C859C449E}" uniqueName="1" name="190" queryTableFieldId="1" dataDxfId="52"/>
    <tableColumn id="2" xr3:uid="{8048BC25-2326-4624-82F1-F81E7865AE65}" uniqueName="2" name="246" queryTableFieldId="2" dataDxfId="51"/>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96084D-4129-44A9-ABFE-5E61E7A6529D}" name="Tabela5" displayName="Tabela5" ref="E1:H27" totalsRowShown="0" dataDxfId="50">
  <autoFilter ref="E1:H27" xr:uid="{A796084D-4129-44A9-ABFE-5E61E7A6529D}"/>
  <tableColumns count="4">
    <tableColumn id="1" xr3:uid="{D6F88879-6963-4419-B66D-3AF6C7C06DFA}" name="246" dataDxfId="49"/>
    <tableColumn id="2" xr3:uid="{35E5EA7D-89D6-4B22-B246-987DF4AEA252}" name="190" dataDxfId="48"/>
    <tableColumn id="3" xr3:uid="{7030F3E6-A9D9-4F29-9BC0-CF789579080F}" name="Coluna1" dataDxfId="47"/>
    <tableColumn id="4" xr3:uid="{40BC3646-1911-4E6B-BA48-3133B7A78E93}" name="Coluna12"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5B995CB-E562-4357-8C65-3E0029A0676D}" name="DE_PARA_B" displayName="DE_PARA_B" ref="M1:N30" tableType="queryTable" totalsRowShown="0">
  <autoFilter ref="M1:N30" xr:uid="{05B995CB-E562-4357-8C65-3E0029A0676D}"/>
  <tableColumns count="2">
    <tableColumn id="1" xr3:uid="{D29DADF5-9EDF-49E8-BD43-9EC323256FEB}" uniqueName="1" name="190" queryTableFieldId="1" dataDxfId="45"/>
    <tableColumn id="2" xr3:uid="{9C5C96CF-2AA4-4B02-85C1-57CAEBB0D1C3}" uniqueName="2" name="246" queryTableFieldId="2" dataDxfId="44"/>
  </tableColumns>
  <tableStyleInfo name="TableStyleMedium10"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ivotTable" Target="../pivotTables/pivotTable6.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0"/>
  </sheetPr>
  <dimension ref="A1:U1048576"/>
  <sheetViews>
    <sheetView showGridLines="0" zoomScaleNormal="100" workbookViewId="0">
      <pane xSplit="4" ySplit="1" topLeftCell="H52" activePane="bottomRight" state="frozen"/>
      <selection pane="topRight"/>
      <selection pane="bottomLeft"/>
      <selection pane="bottomRight" activeCell="M1" sqref="M1:M1048576"/>
    </sheetView>
  </sheetViews>
  <sheetFormatPr defaultColWidth="9.140625" defaultRowHeight="15" x14ac:dyDescent="0.25"/>
  <cols>
    <col min="1" max="2" width="9.140625" style="80"/>
    <col min="3" max="3" width="18.42578125" style="80" customWidth="1"/>
    <col min="4" max="4" width="14.7109375" style="80" customWidth="1"/>
    <col min="5" max="5" width="124.42578125" style="82" customWidth="1"/>
    <col min="6" max="6" width="110.7109375" style="81" customWidth="1"/>
    <col min="7" max="7" width="14.7109375" style="82" hidden="1" customWidth="1"/>
    <col min="8" max="8" width="16" style="82" bestFit="1" customWidth="1"/>
    <col min="9" max="9" width="18.140625" style="82" customWidth="1"/>
    <col min="10" max="14" width="19.42578125" style="82" customWidth="1"/>
    <col min="15" max="15" width="15" style="82" bestFit="1" customWidth="1"/>
    <col min="16" max="16" width="16.28515625" style="82" hidden="1" customWidth="1"/>
    <col min="17" max="17" width="15.42578125" style="79" customWidth="1"/>
    <col min="18" max="18" width="16.28515625" style="82" customWidth="1"/>
    <col min="19" max="19" width="15.5703125" style="79" customWidth="1"/>
    <col min="20" max="20" width="21.85546875" style="82" customWidth="1"/>
    <col min="21" max="21" width="5.28515625" style="81" customWidth="1"/>
    <col min="22" max="22" width="66.85546875" style="82" customWidth="1"/>
    <col min="23" max="16384" width="9.140625" style="82"/>
  </cols>
  <sheetData>
    <row r="1" spans="1:19" s="76" customFormat="1" ht="60" x14ac:dyDescent="0.25">
      <c r="A1" s="111" t="s">
        <v>0</v>
      </c>
      <c r="B1" s="112" t="s">
        <v>1</v>
      </c>
      <c r="C1" s="113" t="s">
        <v>2</v>
      </c>
      <c r="D1" s="114" t="s">
        <v>3</v>
      </c>
      <c r="E1" s="115" t="s">
        <v>4</v>
      </c>
      <c r="F1" s="115" t="s">
        <v>5</v>
      </c>
      <c r="G1" s="113" t="s">
        <v>6</v>
      </c>
      <c r="H1" s="114" t="s">
        <v>7</v>
      </c>
      <c r="I1" s="113" t="s">
        <v>8</v>
      </c>
      <c r="J1" s="113" t="s">
        <v>9</v>
      </c>
      <c r="K1" s="116" t="s">
        <v>10</v>
      </c>
      <c r="L1" s="117" t="s">
        <v>11</v>
      </c>
      <c r="M1" s="116" t="s">
        <v>12</v>
      </c>
      <c r="N1" s="117" t="s">
        <v>13</v>
      </c>
      <c r="O1" s="113" t="s">
        <v>187</v>
      </c>
      <c r="P1" s="118" t="s">
        <v>14</v>
      </c>
      <c r="Q1" s="119" t="s">
        <v>15</v>
      </c>
      <c r="R1" s="119" t="s">
        <v>16</v>
      </c>
      <c r="S1" s="120" t="s">
        <v>17</v>
      </c>
    </row>
    <row r="2" spans="1:19" s="78" customFormat="1" x14ac:dyDescent="0.25">
      <c r="A2" s="83" t="s">
        <v>216</v>
      </c>
      <c r="B2" s="83">
        <v>2021</v>
      </c>
      <c r="C2" s="83" t="s">
        <v>18</v>
      </c>
      <c r="D2" s="83" t="s">
        <v>19</v>
      </c>
      <c r="E2" s="109" t="s">
        <v>217</v>
      </c>
      <c r="F2" s="109" t="s">
        <v>218</v>
      </c>
      <c r="G2" s="95">
        <v>0</v>
      </c>
      <c r="H2" s="96" t="s">
        <v>97</v>
      </c>
      <c r="I2" s="96" t="s">
        <v>104</v>
      </c>
      <c r="J2" s="96">
        <v>22</v>
      </c>
      <c r="K2" s="98">
        <v>0</v>
      </c>
      <c r="L2" s="94">
        <v>10000</v>
      </c>
      <c r="M2" s="98">
        <v>0</v>
      </c>
      <c r="N2" s="98">
        <v>0</v>
      </c>
      <c r="O2" s="98"/>
      <c r="P2" s="99">
        <f>IF(SUM(PAPI20_21[[#This Row],[Recurso financeiro estimado no ano
(R$) - Cobrança Estadual]:[Recurso financeiro estimado no ano (R$) - Outras]]) =0, "",SUM(PAPI20_21[[#This Row],[Recurso financeiro estimado no ano
(R$) - Cobrança Estadual]:[Recurso financeiro estimado no ano (R$) - Outras]]))</f>
        <v>10000</v>
      </c>
      <c r="Q2" s="98">
        <v>0</v>
      </c>
      <c r="R2" s="98">
        <v>0</v>
      </c>
      <c r="S2" s="98"/>
    </row>
    <row r="3" spans="1:19" s="78" customFormat="1" ht="14.25" customHeight="1" x14ac:dyDescent="0.25">
      <c r="A3" s="83" t="s">
        <v>219</v>
      </c>
      <c r="B3" s="83">
        <v>2021</v>
      </c>
      <c r="C3" s="83" t="s">
        <v>18</v>
      </c>
      <c r="D3" s="83" t="s">
        <v>19</v>
      </c>
      <c r="E3" s="121" t="s">
        <v>220</v>
      </c>
      <c r="F3" s="122" t="s">
        <v>221</v>
      </c>
      <c r="G3" s="95">
        <v>1</v>
      </c>
      <c r="H3" s="96" t="s">
        <v>97</v>
      </c>
      <c r="I3" s="96" t="s">
        <v>104</v>
      </c>
      <c r="J3" s="96">
        <v>22</v>
      </c>
      <c r="K3" s="98">
        <v>0</v>
      </c>
      <c r="L3" s="98">
        <v>25000</v>
      </c>
      <c r="M3" s="98">
        <v>0</v>
      </c>
      <c r="N3" s="98">
        <v>0</v>
      </c>
      <c r="O3" s="98"/>
      <c r="P3" s="99">
        <f>IF(SUM(PAPI20_21[[#This Row],[Recurso financeiro estimado no ano
(R$) - Cobrança Estadual]:[Recurso financeiro estimado no ano (R$) - Outras]]) =0, "",SUM(PAPI20_21[[#This Row],[Recurso financeiro estimado no ano
(R$) - Cobrança Estadual]:[Recurso financeiro estimado no ano (R$) - Outras]]))</f>
        <v>25000</v>
      </c>
      <c r="Q3" s="98">
        <v>0</v>
      </c>
      <c r="R3" s="98">
        <v>0</v>
      </c>
      <c r="S3" s="98" t="s">
        <v>222</v>
      </c>
    </row>
    <row r="4" spans="1:19" s="78" customFormat="1" x14ac:dyDescent="0.25">
      <c r="A4" s="83" t="s">
        <v>223</v>
      </c>
      <c r="B4" s="83">
        <v>2021</v>
      </c>
      <c r="C4" s="83" t="s">
        <v>21</v>
      </c>
      <c r="D4" s="83" t="s">
        <v>19</v>
      </c>
      <c r="E4" s="121" t="s">
        <v>224</v>
      </c>
      <c r="F4" s="108" t="s">
        <v>225</v>
      </c>
      <c r="G4" s="95">
        <v>0</v>
      </c>
      <c r="H4" s="96" t="s">
        <v>22</v>
      </c>
      <c r="I4" s="96" t="s">
        <v>22</v>
      </c>
      <c r="J4" s="96" t="s">
        <v>226</v>
      </c>
      <c r="K4" s="98">
        <v>0</v>
      </c>
      <c r="L4" s="123">
        <v>150000</v>
      </c>
      <c r="M4" s="98">
        <v>0</v>
      </c>
      <c r="N4" s="98">
        <v>0</v>
      </c>
      <c r="O4" s="98"/>
      <c r="P4" s="99">
        <f>IF(SUM(PAPI20_21[[#This Row],[Recurso financeiro estimado no ano
(R$) - Cobrança Estadual]:[Recurso financeiro estimado no ano (R$) - Outras]]) =0, "",SUM(PAPI20_21[[#This Row],[Recurso financeiro estimado no ano
(R$) - Cobrança Estadual]:[Recurso financeiro estimado no ano (R$) - Outras]]))</f>
        <v>150000</v>
      </c>
      <c r="Q4" s="98">
        <v>150000</v>
      </c>
      <c r="R4" s="98">
        <v>0</v>
      </c>
      <c r="S4" s="98" t="s">
        <v>231</v>
      </c>
    </row>
    <row r="5" spans="1:19" s="78" customFormat="1" x14ac:dyDescent="0.25">
      <c r="A5" s="83" t="s">
        <v>223</v>
      </c>
      <c r="B5" s="83">
        <v>2021</v>
      </c>
      <c r="C5" s="83" t="s">
        <v>21</v>
      </c>
      <c r="D5" s="83" t="s">
        <v>19</v>
      </c>
      <c r="E5" s="121" t="s">
        <v>224</v>
      </c>
      <c r="F5" s="108" t="s">
        <v>225</v>
      </c>
      <c r="G5" s="95">
        <v>0</v>
      </c>
      <c r="H5" s="96" t="s">
        <v>22</v>
      </c>
      <c r="I5" s="96" t="s">
        <v>22</v>
      </c>
      <c r="J5" s="96" t="s">
        <v>226</v>
      </c>
      <c r="K5" s="84">
        <v>0</v>
      </c>
      <c r="L5" s="105">
        <v>0</v>
      </c>
      <c r="M5" s="96">
        <v>0</v>
      </c>
      <c r="N5" s="84">
        <v>2925.54</v>
      </c>
      <c r="O5" s="96"/>
      <c r="P5" s="77">
        <f>IF(SUM(PAPI20_21[[#This Row],[Recurso financeiro estimado no ano
(R$) - Cobrança Estadual]:[Recurso financeiro estimado no ano (R$) - Outras]]) =0, "",SUM(PAPI20_21[[#This Row],[Recurso financeiro estimado no ano
(R$) - Cobrança Estadual]:[Recurso financeiro estimado no ano (R$) - Outras]]))</f>
        <v>2925.54</v>
      </c>
      <c r="Q5" s="84">
        <v>2925.54</v>
      </c>
      <c r="R5" s="84">
        <v>0</v>
      </c>
      <c r="S5" s="98" t="s">
        <v>243</v>
      </c>
    </row>
    <row r="6" spans="1:19" s="78" customFormat="1" x14ac:dyDescent="0.25">
      <c r="A6" s="83" t="s">
        <v>228</v>
      </c>
      <c r="B6" s="83">
        <v>2021</v>
      </c>
      <c r="C6" s="83" t="s">
        <v>21</v>
      </c>
      <c r="D6" s="83" t="s">
        <v>19</v>
      </c>
      <c r="E6" s="122" t="s">
        <v>229</v>
      </c>
      <c r="F6" s="109" t="s">
        <v>230</v>
      </c>
      <c r="G6" s="95">
        <v>0</v>
      </c>
      <c r="H6" s="96" t="s">
        <v>97</v>
      </c>
      <c r="I6" s="96" t="s">
        <v>104</v>
      </c>
      <c r="J6" s="96">
        <v>22</v>
      </c>
      <c r="K6" s="98">
        <v>0</v>
      </c>
      <c r="L6" s="98">
        <v>15000</v>
      </c>
      <c r="M6" s="98">
        <v>0</v>
      </c>
      <c r="N6" s="98">
        <v>0</v>
      </c>
      <c r="O6" s="98"/>
      <c r="P6" s="99">
        <f>IF(SUM(PAPI20_21[[#This Row],[Recurso financeiro estimado no ano
(R$) - Cobrança Estadual]:[Recurso financeiro estimado no ano (R$) - Outras]]) =0, "",SUM(PAPI20_21[[#This Row],[Recurso financeiro estimado no ano
(R$) - Cobrança Estadual]:[Recurso financeiro estimado no ano (R$) - Outras]]))</f>
        <v>15000</v>
      </c>
      <c r="Q6" s="98">
        <v>0</v>
      </c>
      <c r="R6" s="98">
        <v>0</v>
      </c>
      <c r="S6" s="98"/>
    </row>
    <row r="7" spans="1:19" s="78" customFormat="1" x14ac:dyDescent="0.25">
      <c r="A7" s="83" t="s">
        <v>232</v>
      </c>
      <c r="B7" s="83">
        <v>2021</v>
      </c>
      <c r="C7" s="83" t="s">
        <v>21</v>
      </c>
      <c r="D7" s="83" t="s">
        <v>19</v>
      </c>
      <c r="E7" s="109" t="s">
        <v>233</v>
      </c>
      <c r="F7" s="109" t="s">
        <v>234</v>
      </c>
      <c r="G7" s="95">
        <v>1</v>
      </c>
      <c r="H7" s="96" t="s">
        <v>97</v>
      </c>
      <c r="I7" s="96" t="s">
        <v>41</v>
      </c>
      <c r="J7" s="96" t="s">
        <v>235</v>
      </c>
      <c r="K7" s="98">
        <v>0</v>
      </c>
      <c r="L7" s="98">
        <v>15000</v>
      </c>
      <c r="M7" s="98">
        <v>0</v>
      </c>
      <c r="N7" s="98">
        <v>0</v>
      </c>
      <c r="O7" s="98"/>
      <c r="P7" s="99">
        <f>IF(SUM(PAPI20_21[[#This Row],[Recurso financeiro estimado no ano
(R$) - Cobrança Estadual]:[Recurso financeiro estimado no ano (R$) - Outras]]) =0, "",SUM(PAPI20_21[[#This Row],[Recurso financeiro estimado no ano
(R$) - Cobrança Estadual]:[Recurso financeiro estimado no ano (R$) - Outras]]))</f>
        <v>15000</v>
      </c>
      <c r="Q7" s="98">
        <v>0</v>
      </c>
      <c r="R7" s="98">
        <v>0</v>
      </c>
      <c r="S7" s="98" t="s">
        <v>236</v>
      </c>
    </row>
    <row r="8" spans="1:19" s="78" customFormat="1" x14ac:dyDescent="0.25">
      <c r="A8" s="83" t="s">
        <v>237</v>
      </c>
      <c r="B8" s="83">
        <v>2021</v>
      </c>
      <c r="C8" s="83" t="s">
        <v>21</v>
      </c>
      <c r="D8" s="83" t="s">
        <v>19</v>
      </c>
      <c r="E8" s="121" t="s">
        <v>241</v>
      </c>
      <c r="F8" s="122" t="s">
        <v>238</v>
      </c>
      <c r="G8" s="95">
        <v>1</v>
      </c>
      <c r="H8" s="96" t="s">
        <v>22</v>
      </c>
      <c r="I8" s="96" t="s">
        <v>22</v>
      </c>
      <c r="J8" s="96" t="s">
        <v>240</v>
      </c>
      <c r="K8" s="98">
        <v>0</v>
      </c>
      <c r="L8" s="98">
        <v>75000</v>
      </c>
      <c r="M8" s="98">
        <v>0</v>
      </c>
      <c r="N8" s="98">
        <v>0</v>
      </c>
      <c r="O8" s="98"/>
      <c r="P8" s="99">
        <f>IF(SUM(PAPI20_21[[#This Row],[Recurso financeiro estimado no ano
(R$) - Cobrança Estadual]:[Recurso financeiro estimado no ano (R$) - Outras]]) =0, "",SUM(PAPI20_21[[#This Row],[Recurso financeiro estimado no ano
(R$) - Cobrança Estadual]:[Recurso financeiro estimado no ano (R$) - Outras]]))</f>
        <v>75000</v>
      </c>
      <c r="Q8" s="98">
        <v>59620</v>
      </c>
      <c r="R8" s="98">
        <v>59620</v>
      </c>
      <c r="S8" s="98" t="s">
        <v>311</v>
      </c>
    </row>
    <row r="9" spans="1:19" s="78" customFormat="1" x14ac:dyDescent="0.25">
      <c r="A9" s="83" t="s">
        <v>237</v>
      </c>
      <c r="B9" s="83">
        <v>2021</v>
      </c>
      <c r="C9" s="83" t="s">
        <v>21</v>
      </c>
      <c r="D9" s="83" t="s">
        <v>19</v>
      </c>
      <c r="E9" s="121" t="s">
        <v>242</v>
      </c>
      <c r="F9" s="122" t="s">
        <v>238</v>
      </c>
      <c r="G9" s="95">
        <v>1</v>
      </c>
      <c r="H9" s="96" t="s">
        <v>22</v>
      </c>
      <c r="I9" s="96" t="s">
        <v>22</v>
      </c>
      <c r="J9" s="96" t="s">
        <v>240</v>
      </c>
      <c r="K9" s="98">
        <v>0</v>
      </c>
      <c r="L9" s="98">
        <v>0</v>
      </c>
      <c r="M9" s="98">
        <v>0</v>
      </c>
      <c r="N9" s="98">
        <v>8750</v>
      </c>
      <c r="O9" s="98"/>
      <c r="P9" s="99">
        <f>IF(SUM(PAPI20_21[[#This Row],[Recurso financeiro estimado no ano
(R$) - Cobrança Estadual]:[Recurso financeiro estimado no ano (R$) - Outras]]) =0, "",SUM(PAPI20_21[[#This Row],[Recurso financeiro estimado no ano
(R$) - Cobrança Estadual]:[Recurso financeiro estimado no ano (R$) - Outras]]))</f>
        <v>8750</v>
      </c>
      <c r="Q9" s="98">
        <v>11680</v>
      </c>
      <c r="R9" s="98">
        <v>11680</v>
      </c>
      <c r="S9" s="98"/>
    </row>
    <row r="10" spans="1:19" s="78" customFormat="1" x14ac:dyDescent="0.25">
      <c r="A10" s="83" t="s">
        <v>239</v>
      </c>
      <c r="B10" s="83">
        <v>2021</v>
      </c>
      <c r="C10" s="83" t="s">
        <v>21</v>
      </c>
      <c r="D10" s="83" t="s">
        <v>19</v>
      </c>
      <c r="E10" s="121" t="s">
        <v>245</v>
      </c>
      <c r="F10" s="122" t="s">
        <v>246</v>
      </c>
      <c r="G10" s="95">
        <v>1</v>
      </c>
      <c r="H10" s="96" t="s">
        <v>22</v>
      </c>
      <c r="I10" s="96" t="s">
        <v>22</v>
      </c>
      <c r="J10" s="96" t="s">
        <v>247</v>
      </c>
      <c r="K10" s="98">
        <v>0</v>
      </c>
      <c r="L10" s="98">
        <v>22662</v>
      </c>
      <c r="M10" s="98">
        <v>0</v>
      </c>
      <c r="N10" s="98">
        <v>0</v>
      </c>
      <c r="O10" s="98"/>
      <c r="P10" s="99">
        <f>IF(SUM(PAPI20_21[[#This Row],[Recurso financeiro estimado no ano
(R$) - Cobrança Estadual]:[Recurso financeiro estimado no ano (R$) - Outras]]) =0, "",SUM(PAPI20_21[[#This Row],[Recurso financeiro estimado no ano
(R$) - Cobrança Estadual]:[Recurso financeiro estimado no ano (R$) - Outras]]))</f>
        <v>22662</v>
      </c>
      <c r="Q10" s="98">
        <v>12676</v>
      </c>
      <c r="R10" s="98">
        <v>12676</v>
      </c>
      <c r="S10" s="98"/>
    </row>
    <row r="11" spans="1:19" s="78" customFormat="1" x14ac:dyDescent="0.25">
      <c r="A11" s="83" t="s">
        <v>239</v>
      </c>
      <c r="B11" s="83">
        <v>2021</v>
      </c>
      <c r="C11" s="83" t="s">
        <v>21</v>
      </c>
      <c r="D11" s="83" t="s">
        <v>19</v>
      </c>
      <c r="E11" s="121" t="s">
        <v>245</v>
      </c>
      <c r="F11" s="122" t="s">
        <v>246</v>
      </c>
      <c r="G11" s="95">
        <v>1</v>
      </c>
      <c r="H11" s="96" t="s">
        <v>22</v>
      </c>
      <c r="I11" s="96" t="s">
        <v>22</v>
      </c>
      <c r="J11" s="96" t="s">
        <v>247</v>
      </c>
      <c r="K11" s="98">
        <v>0</v>
      </c>
      <c r="L11" s="98">
        <v>0</v>
      </c>
      <c r="M11" s="98">
        <v>0</v>
      </c>
      <c r="N11" s="98">
        <v>7524</v>
      </c>
      <c r="O11" s="98"/>
      <c r="P11" s="99">
        <f>IF(SUM(PAPI20_21[[#This Row],[Recurso financeiro estimado no ano
(R$) - Cobrança Estadual]:[Recurso financeiro estimado no ano (R$) - Outras]]) =0, "",SUM(PAPI20_21[[#This Row],[Recurso financeiro estimado no ano
(R$) - Cobrança Estadual]:[Recurso financeiro estimado no ano (R$) - Outras]]))</f>
        <v>7524</v>
      </c>
      <c r="Q11" s="98">
        <v>7524</v>
      </c>
      <c r="R11" s="98">
        <v>7524</v>
      </c>
      <c r="S11" s="98" t="s">
        <v>243</v>
      </c>
    </row>
    <row r="12" spans="1:19" s="78" customFormat="1" x14ac:dyDescent="0.25">
      <c r="A12" s="83" t="s">
        <v>244</v>
      </c>
      <c r="B12" s="83">
        <v>2021</v>
      </c>
      <c r="C12" s="83" t="s">
        <v>21</v>
      </c>
      <c r="D12" s="83" t="s">
        <v>19</v>
      </c>
      <c r="E12" s="121" t="s">
        <v>245</v>
      </c>
      <c r="F12" s="122" t="s">
        <v>246</v>
      </c>
      <c r="G12" s="95">
        <v>1</v>
      </c>
      <c r="H12" s="96" t="s">
        <v>22</v>
      </c>
      <c r="I12" s="96" t="s">
        <v>22</v>
      </c>
      <c r="J12" s="96" t="s">
        <v>248</v>
      </c>
      <c r="K12" s="98">
        <v>0</v>
      </c>
      <c r="L12" s="98">
        <v>19800</v>
      </c>
      <c r="M12" s="98">
        <v>0</v>
      </c>
      <c r="N12" s="98">
        <v>0</v>
      </c>
      <c r="O12" s="98"/>
      <c r="P12" s="99">
        <f>IF(SUM(PAPI20_21[[#This Row],[Recurso financeiro estimado no ano
(R$) - Cobrança Estadual]:[Recurso financeiro estimado no ano (R$) - Outras]]) =0, "",SUM(PAPI20_21[[#This Row],[Recurso financeiro estimado no ano
(R$) - Cobrança Estadual]:[Recurso financeiro estimado no ano (R$) - Outras]]))</f>
        <v>19800</v>
      </c>
      <c r="Q12" s="98">
        <v>19800</v>
      </c>
      <c r="R12" s="98">
        <v>19800</v>
      </c>
      <c r="S12" s="98"/>
    </row>
    <row r="13" spans="1:19" s="78" customFormat="1" x14ac:dyDescent="0.25">
      <c r="A13" s="83" t="s">
        <v>249</v>
      </c>
      <c r="B13" s="83">
        <v>2021</v>
      </c>
      <c r="C13" s="83" t="s">
        <v>21</v>
      </c>
      <c r="D13" s="83" t="s">
        <v>19</v>
      </c>
      <c r="E13" s="121" t="s">
        <v>245</v>
      </c>
      <c r="F13" s="122" t="s">
        <v>246</v>
      </c>
      <c r="G13" s="95">
        <v>0.33</v>
      </c>
      <c r="H13" s="96" t="s">
        <v>22</v>
      </c>
      <c r="I13" s="96" t="s">
        <v>22</v>
      </c>
      <c r="J13" s="96" t="s">
        <v>263</v>
      </c>
      <c r="K13" s="84">
        <v>50155.25</v>
      </c>
      <c r="L13" s="96">
        <v>0</v>
      </c>
      <c r="M13" s="96">
        <v>0</v>
      </c>
      <c r="N13" s="96">
        <v>0</v>
      </c>
      <c r="O13" s="96"/>
      <c r="P13" s="77">
        <f>IF(SUM(PAPI20_21[[#This Row],[Recurso financeiro estimado no ano
(R$) - Cobrança Estadual]:[Recurso financeiro estimado no ano (R$) - Outras]]) =0, "",SUM(PAPI20_21[[#This Row],[Recurso financeiro estimado no ano
(R$) - Cobrança Estadual]:[Recurso financeiro estimado no ano (R$) - Outras]]))</f>
        <v>50155.25</v>
      </c>
      <c r="Q13" s="84">
        <v>17000</v>
      </c>
      <c r="R13" s="84">
        <v>17000</v>
      </c>
      <c r="S13" s="98"/>
    </row>
    <row r="14" spans="1:19" s="78" customFormat="1" x14ac:dyDescent="0.25">
      <c r="A14" s="83" t="s">
        <v>249</v>
      </c>
      <c r="B14" s="83">
        <v>2021</v>
      </c>
      <c r="C14" s="83" t="s">
        <v>21</v>
      </c>
      <c r="D14" s="83" t="s">
        <v>19</v>
      </c>
      <c r="E14" s="121" t="s">
        <v>245</v>
      </c>
      <c r="F14" s="122" t="s">
        <v>246</v>
      </c>
      <c r="G14" s="95">
        <v>0.33</v>
      </c>
      <c r="H14" s="96" t="s">
        <v>22</v>
      </c>
      <c r="I14" s="96" t="s">
        <v>22</v>
      </c>
      <c r="J14" s="96" t="s">
        <v>263</v>
      </c>
      <c r="K14" s="84">
        <v>0</v>
      </c>
      <c r="L14" s="96">
        <v>0</v>
      </c>
      <c r="M14" s="96">
        <v>0</v>
      </c>
      <c r="N14" s="96">
        <v>2521.5</v>
      </c>
      <c r="O14" s="96"/>
      <c r="P14" s="77">
        <f>IF(SUM(PAPI20_21[[#This Row],[Recurso financeiro estimado no ano
(R$) - Cobrança Estadual]:[Recurso financeiro estimado no ano (R$) - Outras]]) =0, "",SUM(PAPI20_21[[#This Row],[Recurso financeiro estimado no ano
(R$) - Cobrança Estadual]:[Recurso financeiro estimado no ano (R$) - Outras]]))</f>
        <v>2521.5</v>
      </c>
      <c r="Q14" s="84">
        <v>0</v>
      </c>
      <c r="R14" s="84">
        <v>0</v>
      </c>
      <c r="S14" s="98" t="s">
        <v>243</v>
      </c>
    </row>
    <row r="15" spans="1:19" s="78" customFormat="1" x14ac:dyDescent="0.25">
      <c r="A15" s="83" t="s">
        <v>253</v>
      </c>
      <c r="B15" s="83">
        <v>2021</v>
      </c>
      <c r="C15" s="83" t="s">
        <v>21</v>
      </c>
      <c r="D15" s="83" t="s">
        <v>19</v>
      </c>
      <c r="E15" s="109" t="s">
        <v>250</v>
      </c>
      <c r="F15" s="109" t="s">
        <v>251</v>
      </c>
      <c r="G15" s="95">
        <v>0.75</v>
      </c>
      <c r="H15" s="96" t="s">
        <v>97</v>
      </c>
      <c r="I15" s="96" t="s">
        <v>22</v>
      </c>
      <c r="J15" s="96" t="s">
        <v>252</v>
      </c>
      <c r="K15" s="98">
        <v>0</v>
      </c>
      <c r="L15" s="98">
        <v>22651</v>
      </c>
      <c r="M15" s="98">
        <v>0</v>
      </c>
      <c r="N15" s="98">
        <v>0</v>
      </c>
      <c r="O15" s="98"/>
      <c r="P15" s="99">
        <f>IF(SUM(PAPI20_21[[#This Row],[Recurso financeiro estimado no ano
(R$) - Cobrança Estadual]:[Recurso financeiro estimado no ano (R$) - Outras]]) =0, "",SUM(PAPI20_21[[#This Row],[Recurso financeiro estimado no ano
(R$) - Cobrança Estadual]:[Recurso financeiro estimado no ano (R$) - Outras]]))</f>
        <v>22651</v>
      </c>
      <c r="Q15" s="98">
        <v>0</v>
      </c>
      <c r="R15" s="98">
        <v>0</v>
      </c>
      <c r="S15" s="98"/>
    </row>
    <row r="16" spans="1:19" s="78" customFormat="1" x14ac:dyDescent="0.25">
      <c r="A16" s="83" t="s">
        <v>256</v>
      </c>
      <c r="B16" s="83">
        <v>2021</v>
      </c>
      <c r="C16" s="83" t="s">
        <v>21</v>
      </c>
      <c r="D16" s="83" t="s">
        <v>19</v>
      </c>
      <c r="E16" s="122" t="s">
        <v>254</v>
      </c>
      <c r="F16" s="109" t="s">
        <v>255</v>
      </c>
      <c r="G16" s="95">
        <v>0</v>
      </c>
      <c r="H16" s="96" t="s">
        <v>97</v>
      </c>
      <c r="I16" s="96" t="s">
        <v>104</v>
      </c>
      <c r="J16" s="96">
        <v>22</v>
      </c>
      <c r="K16" s="98">
        <v>40000</v>
      </c>
      <c r="L16" s="98">
        <v>0</v>
      </c>
      <c r="M16" s="98">
        <v>0</v>
      </c>
      <c r="N16" s="98">
        <v>0</v>
      </c>
      <c r="O16" s="98"/>
      <c r="P16" s="99">
        <f>IF(SUM(PAPI20_21[[#This Row],[Recurso financeiro estimado no ano
(R$) - Cobrança Estadual]:[Recurso financeiro estimado no ano (R$) - Outras]]) =0, "",SUM(PAPI20_21[[#This Row],[Recurso financeiro estimado no ano
(R$) - Cobrança Estadual]:[Recurso financeiro estimado no ano (R$) - Outras]]))</f>
        <v>40000</v>
      </c>
      <c r="Q16" s="98">
        <v>0</v>
      </c>
      <c r="R16" s="98">
        <v>0</v>
      </c>
      <c r="S16" s="98"/>
    </row>
    <row r="17" spans="1:19" s="78" customFormat="1" x14ac:dyDescent="0.25">
      <c r="A17" s="83" t="s">
        <v>259</v>
      </c>
      <c r="B17" s="83">
        <v>2021</v>
      </c>
      <c r="C17" s="83" t="s">
        <v>21</v>
      </c>
      <c r="D17" s="83" t="s">
        <v>19</v>
      </c>
      <c r="E17" s="109" t="s">
        <v>257</v>
      </c>
      <c r="F17" s="109" t="s">
        <v>258</v>
      </c>
      <c r="G17" s="95">
        <v>0</v>
      </c>
      <c r="H17" s="96" t="s">
        <v>97</v>
      </c>
      <c r="I17" s="96" t="s">
        <v>104</v>
      </c>
      <c r="J17" s="96">
        <v>22</v>
      </c>
      <c r="K17" s="98">
        <v>0</v>
      </c>
      <c r="L17" s="98">
        <v>15000</v>
      </c>
      <c r="M17" s="98">
        <v>0</v>
      </c>
      <c r="N17" s="98">
        <v>0</v>
      </c>
      <c r="O17" s="98"/>
      <c r="P17" s="99">
        <f>IF(SUM(PAPI20_21[[#This Row],[Recurso financeiro estimado no ano
(R$) - Cobrança Estadual]:[Recurso financeiro estimado no ano (R$) - Outras]]) =0, "",SUM(PAPI20_21[[#This Row],[Recurso financeiro estimado no ano
(R$) - Cobrança Estadual]:[Recurso financeiro estimado no ano (R$) - Outras]]))</f>
        <v>15000</v>
      </c>
      <c r="Q17" s="98">
        <v>0</v>
      </c>
      <c r="R17" s="98">
        <v>0</v>
      </c>
      <c r="S17" s="98"/>
    </row>
    <row r="18" spans="1:19" s="78" customFormat="1" x14ac:dyDescent="0.25">
      <c r="A18" s="83" t="s">
        <v>264</v>
      </c>
      <c r="B18" s="83">
        <v>2021</v>
      </c>
      <c r="C18" s="83" t="s">
        <v>21</v>
      </c>
      <c r="D18" s="83" t="s">
        <v>19</v>
      </c>
      <c r="E18" s="109" t="s">
        <v>260</v>
      </c>
      <c r="F18" s="109" t="s">
        <v>261</v>
      </c>
      <c r="G18" s="95">
        <v>0</v>
      </c>
      <c r="H18" s="96" t="s">
        <v>22</v>
      </c>
      <c r="I18" s="96" t="s">
        <v>22</v>
      </c>
      <c r="J18" s="96" t="s">
        <v>262</v>
      </c>
      <c r="K18" s="98">
        <v>0</v>
      </c>
      <c r="L18" s="98">
        <v>150000</v>
      </c>
      <c r="M18" s="98">
        <v>0</v>
      </c>
      <c r="N18" s="98">
        <v>0</v>
      </c>
      <c r="O18" s="98"/>
      <c r="P18" s="99">
        <f>IF(SUM(PAPI20_21[[#This Row],[Recurso financeiro estimado no ano
(R$) - Cobrança Estadual]:[Recurso financeiro estimado no ano (R$) - Outras]]) =0, "",SUM(PAPI20_21[[#This Row],[Recurso financeiro estimado no ano
(R$) - Cobrança Estadual]:[Recurso financeiro estimado no ano (R$) - Outras]]))</f>
        <v>150000</v>
      </c>
      <c r="Q18" s="98">
        <v>0</v>
      </c>
      <c r="R18" s="98">
        <v>0</v>
      </c>
      <c r="S18" s="98"/>
    </row>
    <row r="19" spans="1:19" s="78" customFormat="1" x14ac:dyDescent="0.25">
      <c r="A19" s="83" t="s">
        <v>265</v>
      </c>
      <c r="B19" s="83">
        <v>2021</v>
      </c>
      <c r="C19" s="83" t="s">
        <v>21</v>
      </c>
      <c r="D19" s="83" t="s">
        <v>19</v>
      </c>
      <c r="E19" s="109" t="s">
        <v>260</v>
      </c>
      <c r="F19" s="109" t="s">
        <v>261</v>
      </c>
      <c r="G19" s="95">
        <v>0</v>
      </c>
      <c r="H19" s="96" t="s">
        <v>22</v>
      </c>
      <c r="I19" s="96" t="s">
        <v>22</v>
      </c>
      <c r="J19" s="96" t="s">
        <v>262</v>
      </c>
      <c r="K19" s="98">
        <v>0</v>
      </c>
      <c r="L19" s="98">
        <v>0</v>
      </c>
      <c r="M19" s="98">
        <v>0</v>
      </c>
      <c r="N19" s="98">
        <v>15000</v>
      </c>
      <c r="O19" s="98"/>
      <c r="P19" s="99">
        <f>IF(SUM(PAPI20_21[[#This Row],[Recurso financeiro estimado no ano
(R$) - Cobrança Estadual]:[Recurso financeiro estimado no ano (R$) - Outras]]) =0, "",SUM(PAPI20_21[[#This Row],[Recurso financeiro estimado no ano
(R$) - Cobrança Estadual]:[Recurso financeiro estimado no ano (R$) - Outras]]))</f>
        <v>15000</v>
      </c>
      <c r="Q19" s="98">
        <v>0</v>
      </c>
      <c r="R19" s="98">
        <v>0</v>
      </c>
      <c r="S19" s="98" t="s">
        <v>243</v>
      </c>
    </row>
    <row r="20" spans="1:19" s="78" customFormat="1" x14ac:dyDescent="0.25">
      <c r="A20" s="83" t="s">
        <v>266</v>
      </c>
      <c r="B20" s="83">
        <v>2021</v>
      </c>
      <c r="C20" s="83" t="s">
        <v>24</v>
      </c>
      <c r="D20" s="83" t="s">
        <v>19</v>
      </c>
      <c r="E20" s="122" t="s">
        <v>267</v>
      </c>
      <c r="F20" s="122" t="s">
        <v>268</v>
      </c>
      <c r="G20" s="95">
        <v>0</v>
      </c>
      <c r="H20" s="96" t="s">
        <v>97</v>
      </c>
      <c r="I20" s="96" t="s">
        <v>104</v>
      </c>
      <c r="J20" s="96">
        <v>22</v>
      </c>
      <c r="K20" s="98">
        <v>0</v>
      </c>
      <c r="L20" s="98">
        <v>0</v>
      </c>
      <c r="M20" s="98">
        <v>0</v>
      </c>
      <c r="N20" s="98">
        <v>25000</v>
      </c>
      <c r="O20" s="98"/>
      <c r="P20" s="99">
        <f>IF(SUM(PAPI20_21[[#This Row],[Recurso financeiro estimado no ano
(R$) - Cobrança Estadual]:[Recurso financeiro estimado no ano (R$) - Outras]]) =0, "",SUM(PAPI20_21[[#This Row],[Recurso financeiro estimado no ano
(R$) - Cobrança Estadual]:[Recurso financeiro estimado no ano (R$) - Outras]]))</f>
        <v>25000</v>
      </c>
      <c r="Q20" s="98">
        <v>0</v>
      </c>
      <c r="R20" s="98">
        <v>0</v>
      </c>
      <c r="S20" s="98" t="s">
        <v>269</v>
      </c>
    </row>
    <row r="21" spans="1:19" s="78" customFormat="1" x14ac:dyDescent="0.25">
      <c r="A21" s="83" t="s">
        <v>270</v>
      </c>
      <c r="B21" s="83">
        <v>2021</v>
      </c>
      <c r="C21" s="83" t="s">
        <v>24</v>
      </c>
      <c r="D21" s="83" t="s">
        <v>19</v>
      </c>
      <c r="E21" s="109" t="s">
        <v>271</v>
      </c>
      <c r="F21" s="122" t="s">
        <v>268</v>
      </c>
      <c r="G21" s="95">
        <v>0</v>
      </c>
      <c r="H21" s="96" t="s">
        <v>97</v>
      </c>
      <c r="I21" s="96" t="s">
        <v>104</v>
      </c>
      <c r="J21" s="96">
        <v>22</v>
      </c>
      <c r="K21" s="98">
        <v>0</v>
      </c>
      <c r="L21" s="98">
        <v>0</v>
      </c>
      <c r="M21" s="98">
        <v>0</v>
      </c>
      <c r="N21" s="98">
        <v>50000</v>
      </c>
      <c r="O21" s="98"/>
      <c r="P21" s="99">
        <f>IF(SUM(PAPI20_21[[#This Row],[Recurso financeiro estimado no ano
(R$) - Cobrança Estadual]:[Recurso financeiro estimado no ano (R$) - Outras]]) =0, "",SUM(PAPI20_21[[#This Row],[Recurso financeiro estimado no ano
(R$) - Cobrança Estadual]:[Recurso financeiro estimado no ano (R$) - Outras]]))</f>
        <v>50000</v>
      </c>
      <c r="Q21" s="98">
        <v>0</v>
      </c>
      <c r="R21" s="98">
        <v>0</v>
      </c>
      <c r="S21" s="98" t="s">
        <v>269</v>
      </c>
    </row>
    <row r="22" spans="1:19" s="78" customFormat="1" x14ac:dyDescent="0.25">
      <c r="A22" s="83" t="s">
        <v>273</v>
      </c>
      <c r="B22" s="83">
        <v>2021</v>
      </c>
      <c r="C22" s="83" t="s">
        <v>25</v>
      </c>
      <c r="D22" s="83" t="s">
        <v>19</v>
      </c>
      <c r="E22" s="109" t="s">
        <v>272</v>
      </c>
      <c r="F22" s="109" t="s">
        <v>274</v>
      </c>
      <c r="G22" s="95">
        <v>0</v>
      </c>
      <c r="H22" s="96" t="s">
        <v>97</v>
      </c>
      <c r="I22" s="96" t="s">
        <v>104</v>
      </c>
      <c r="J22" s="96">
        <v>22</v>
      </c>
      <c r="K22" s="98">
        <v>0</v>
      </c>
      <c r="L22" s="98">
        <v>20000</v>
      </c>
      <c r="M22" s="98">
        <v>0</v>
      </c>
      <c r="N22" s="98">
        <v>0</v>
      </c>
      <c r="O22" s="98"/>
      <c r="P22" s="99">
        <f>IF(SUM(PAPI20_21[[#This Row],[Recurso financeiro estimado no ano
(R$) - Cobrança Estadual]:[Recurso financeiro estimado no ano (R$) - Outras]]) =0, "",SUM(PAPI20_21[[#This Row],[Recurso financeiro estimado no ano
(R$) - Cobrança Estadual]:[Recurso financeiro estimado no ano (R$) - Outras]]))</f>
        <v>20000</v>
      </c>
      <c r="Q22" s="98">
        <v>0</v>
      </c>
      <c r="R22" s="98">
        <v>0</v>
      </c>
      <c r="S22" s="98"/>
    </row>
    <row r="23" spans="1:19" s="78" customFormat="1" x14ac:dyDescent="0.25">
      <c r="A23" s="83" t="s">
        <v>275</v>
      </c>
      <c r="B23" s="83">
        <v>2021</v>
      </c>
      <c r="C23" s="83" t="s">
        <v>28</v>
      </c>
      <c r="D23" s="83" t="s">
        <v>19</v>
      </c>
      <c r="E23" s="122" t="s">
        <v>276</v>
      </c>
      <c r="F23" s="121" t="s">
        <v>277</v>
      </c>
      <c r="G23" s="95">
        <v>0</v>
      </c>
      <c r="H23" s="96" t="s">
        <v>97</v>
      </c>
      <c r="I23" s="96" t="s">
        <v>104</v>
      </c>
      <c r="J23" s="96">
        <v>22</v>
      </c>
      <c r="K23" s="98">
        <v>150000</v>
      </c>
      <c r="L23" s="98">
        <v>0</v>
      </c>
      <c r="M23" s="98">
        <v>0</v>
      </c>
      <c r="N23" s="98">
        <v>0</v>
      </c>
      <c r="O23" s="98"/>
      <c r="P23" s="99">
        <f>IF(SUM(PAPI20_21[[#This Row],[Recurso financeiro estimado no ano
(R$) - Cobrança Estadual]:[Recurso financeiro estimado no ano (R$) - Outras]]) =0, "",SUM(PAPI20_21[[#This Row],[Recurso financeiro estimado no ano
(R$) - Cobrança Estadual]:[Recurso financeiro estimado no ano (R$) - Outras]]))</f>
        <v>150000</v>
      </c>
      <c r="Q23" s="98">
        <v>0</v>
      </c>
      <c r="R23" s="98">
        <v>0</v>
      </c>
      <c r="S23" s="98"/>
    </row>
    <row r="24" spans="1:19" s="78" customFormat="1" x14ac:dyDescent="0.25">
      <c r="A24" s="83" t="s">
        <v>278</v>
      </c>
      <c r="B24" s="83">
        <v>2021</v>
      </c>
      <c r="C24" s="83" t="s">
        <v>66</v>
      </c>
      <c r="D24" s="83" t="s">
        <v>19</v>
      </c>
      <c r="E24" s="122" t="s">
        <v>279</v>
      </c>
      <c r="F24" s="121" t="s">
        <v>280</v>
      </c>
      <c r="G24" s="95">
        <v>0</v>
      </c>
      <c r="H24" s="96" t="s">
        <v>97</v>
      </c>
      <c r="I24" s="96" t="s">
        <v>104</v>
      </c>
      <c r="J24" s="96">
        <v>22</v>
      </c>
      <c r="K24" s="98">
        <v>220000</v>
      </c>
      <c r="L24" s="98">
        <v>0</v>
      </c>
      <c r="M24" s="98">
        <v>0</v>
      </c>
      <c r="N24" s="98">
        <v>0</v>
      </c>
      <c r="O24" s="98"/>
      <c r="P24" s="99">
        <f>IF(SUM(PAPI20_21[[#This Row],[Recurso financeiro estimado no ano
(R$) - Cobrança Estadual]:[Recurso financeiro estimado no ano (R$) - Outras]]) =0, "",SUM(PAPI20_21[[#This Row],[Recurso financeiro estimado no ano
(R$) - Cobrança Estadual]:[Recurso financeiro estimado no ano (R$) - Outras]]))</f>
        <v>220000</v>
      </c>
      <c r="Q24" s="98">
        <v>0</v>
      </c>
      <c r="R24" s="98">
        <v>0</v>
      </c>
      <c r="S24" s="98" t="s">
        <v>281</v>
      </c>
    </row>
    <row r="25" spans="1:19" s="78" customFormat="1" x14ac:dyDescent="0.25">
      <c r="A25" s="83" t="s">
        <v>282</v>
      </c>
      <c r="B25" s="83">
        <v>2021</v>
      </c>
      <c r="C25" s="83" t="s">
        <v>35</v>
      </c>
      <c r="D25" s="83" t="s">
        <v>32</v>
      </c>
      <c r="E25" s="109" t="s">
        <v>283</v>
      </c>
      <c r="F25" s="109" t="s">
        <v>284</v>
      </c>
      <c r="G25" s="95">
        <v>0</v>
      </c>
      <c r="H25" s="96" t="s">
        <v>97</v>
      </c>
      <c r="I25" s="96" t="s">
        <v>104</v>
      </c>
      <c r="J25" s="96">
        <v>22</v>
      </c>
      <c r="K25" s="98">
        <v>25000</v>
      </c>
      <c r="L25" s="98">
        <v>0</v>
      </c>
      <c r="M25" s="98">
        <v>0</v>
      </c>
      <c r="N25" s="98">
        <v>0</v>
      </c>
      <c r="O25" s="98"/>
      <c r="P25" s="99">
        <f>IF(SUM(PAPI20_21[[#This Row],[Recurso financeiro estimado no ano
(R$) - Cobrança Estadual]:[Recurso financeiro estimado no ano (R$) - Outras]]) =0, "",SUM(PAPI20_21[[#This Row],[Recurso financeiro estimado no ano
(R$) - Cobrança Estadual]:[Recurso financeiro estimado no ano (R$) - Outras]]))</f>
        <v>25000</v>
      </c>
      <c r="Q25" s="98">
        <v>0</v>
      </c>
      <c r="R25" s="98">
        <v>0</v>
      </c>
      <c r="S25" s="98"/>
    </row>
    <row r="26" spans="1:19" s="78" customFormat="1" x14ac:dyDescent="0.25">
      <c r="A26" s="83" t="s">
        <v>285</v>
      </c>
      <c r="B26" s="83">
        <v>2021</v>
      </c>
      <c r="C26" s="83" t="s">
        <v>35</v>
      </c>
      <c r="D26" s="83" t="s">
        <v>32</v>
      </c>
      <c r="E26" s="109" t="s">
        <v>286</v>
      </c>
      <c r="F26" s="109" t="s">
        <v>287</v>
      </c>
      <c r="G26" s="95">
        <v>1</v>
      </c>
      <c r="H26" s="96" t="s">
        <v>97</v>
      </c>
      <c r="I26" s="96" t="s">
        <v>104</v>
      </c>
      <c r="J26" s="96">
        <v>22</v>
      </c>
      <c r="K26" s="98">
        <v>0</v>
      </c>
      <c r="L26" s="98">
        <v>66115.960000000006</v>
      </c>
      <c r="M26" s="98">
        <v>0</v>
      </c>
      <c r="N26" s="98"/>
      <c r="O26" s="98"/>
      <c r="P26" s="99">
        <f>IF(SUM(PAPI20_21[[#This Row],[Recurso financeiro estimado no ano
(R$) - Cobrança Estadual]:[Recurso financeiro estimado no ano (R$) - Outras]]) =0, "",SUM(PAPI20_21[[#This Row],[Recurso financeiro estimado no ano
(R$) - Cobrança Estadual]:[Recurso financeiro estimado no ano (R$) - Outras]]))</f>
        <v>66115.960000000006</v>
      </c>
      <c r="Q26" s="98">
        <v>66115.960000000006</v>
      </c>
      <c r="R26" s="98">
        <v>66115.960000000006</v>
      </c>
      <c r="S26" s="98"/>
    </row>
    <row r="27" spans="1:19" s="78" customFormat="1" x14ac:dyDescent="0.25">
      <c r="A27" s="83" t="s">
        <v>285</v>
      </c>
      <c r="B27" s="83">
        <v>2021</v>
      </c>
      <c r="C27" s="83" t="s">
        <v>35</v>
      </c>
      <c r="D27" s="83" t="s">
        <v>32</v>
      </c>
      <c r="E27" s="109" t="s">
        <v>286</v>
      </c>
      <c r="F27" s="109" t="s">
        <v>287</v>
      </c>
      <c r="G27" s="95">
        <v>1</v>
      </c>
      <c r="H27" s="96" t="s">
        <v>97</v>
      </c>
      <c r="I27" s="96" t="s">
        <v>104</v>
      </c>
      <c r="J27" s="96">
        <v>22</v>
      </c>
      <c r="K27" s="98">
        <v>0</v>
      </c>
      <c r="L27" s="98">
        <v>0</v>
      </c>
      <c r="M27" s="98">
        <v>0</v>
      </c>
      <c r="N27" s="98">
        <v>89632.18</v>
      </c>
      <c r="O27" s="98"/>
      <c r="P27" s="99">
        <f>IF(SUM(PAPI20_21[[#This Row],[Recurso financeiro estimado no ano
(R$) - Cobrança Estadual]:[Recurso financeiro estimado no ano (R$) - Outras]]) =0, "",SUM(PAPI20_21[[#This Row],[Recurso financeiro estimado no ano
(R$) - Cobrança Estadual]:[Recurso financeiro estimado no ano (R$) - Outras]]))</f>
        <v>89632.18</v>
      </c>
      <c r="Q27" s="98">
        <v>89632.18</v>
      </c>
      <c r="R27" s="98">
        <v>89632.18</v>
      </c>
      <c r="S27" s="98" t="s">
        <v>243</v>
      </c>
    </row>
    <row r="28" spans="1:19" s="78" customFormat="1" x14ac:dyDescent="0.25">
      <c r="A28" s="83" t="s">
        <v>288</v>
      </c>
      <c r="B28" s="83">
        <v>2021</v>
      </c>
      <c r="C28" s="83" t="s">
        <v>35</v>
      </c>
      <c r="D28" s="83" t="s">
        <v>32</v>
      </c>
      <c r="E28" s="109" t="s">
        <v>289</v>
      </c>
      <c r="F28" s="109" t="s">
        <v>290</v>
      </c>
      <c r="G28" s="95">
        <v>1</v>
      </c>
      <c r="H28" s="96" t="s">
        <v>97</v>
      </c>
      <c r="I28" s="96" t="s">
        <v>104</v>
      </c>
      <c r="J28" s="96">
        <v>22</v>
      </c>
      <c r="K28" s="98">
        <v>0</v>
      </c>
      <c r="L28" s="98">
        <v>400000</v>
      </c>
      <c r="M28" s="98">
        <v>0</v>
      </c>
      <c r="N28" s="98">
        <v>0</v>
      </c>
      <c r="O28" s="98"/>
      <c r="P28" s="99">
        <f>IF(SUM(PAPI20_21[[#This Row],[Recurso financeiro estimado no ano
(R$) - Cobrança Estadual]:[Recurso financeiro estimado no ano (R$) - Outras]]) =0, "",SUM(PAPI20_21[[#This Row],[Recurso financeiro estimado no ano
(R$) - Cobrança Estadual]:[Recurso financeiro estimado no ano (R$) - Outras]]))</f>
        <v>400000</v>
      </c>
      <c r="Q28" s="98">
        <v>0</v>
      </c>
      <c r="R28" s="98">
        <v>0</v>
      </c>
      <c r="S28" s="98" t="s">
        <v>291</v>
      </c>
    </row>
    <row r="29" spans="1:19" s="78" customFormat="1" x14ac:dyDescent="0.25">
      <c r="A29" s="83" t="s">
        <v>292</v>
      </c>
      <c r="B29" s="83">
        <v>2021</v>
      </c>
      <c r="C29" s="83" t="s">
        <v>47</v>
      </c>
      <c r="D29" s="83" t="s">
        <v>32</v>
      </c>
      <c r="E29" s="109" t="s">
        <v>293</v>
      </c>
      <c r="F29" s="109" t="s">
        <v>294</v>
      </c>
      <c r="G29" s="95">
        <v>0</v>
      </c>
      <c r="H29" s="96" t="s">
        <v>97</v>
      </c>
      <c r="I29" s="96" t="s">
        <v>104</v>
      </c>
      <c r="J29" s="96">
        <v>22</v>
      </c>
      <c r="K29" s="98">
        <v>0</v>
      </c>
      <c r="L29" s="98">
        <v>5000</v>
      </c>
      <c r="M29" s="98">
        <v>0</v>
      </c>
      <c r="N29" s="98">
        <v>0</v>
      </c>
      <c r="O29" s="98"/>
      <c r="P29" s="99">
        <f>IF(SUM(PAPI20_21[[#This Row],[Recurso financeiro estimado no ano
(R$) - Cobrança Estadual]:[Recurso financeiro estimado no ano (R$) - Outras]]) =0, "",SUM(PAPI20_21[[#This Row],[Recurso financeiro estimado no ano
(R$) - Cobrança Estadual]:[Recurso financeiro estimado no ano (R$) - Outras]]))</f>
        <v>5000</v>
      </c>
      <c r="Q29" s="98">
        <v>0</v>
      </c>
      <c r="R29" s="98">
        <v>0</v>
      </c>
      <c r="S29" s="98"/>
    </row>
    <row r="30" spans="1:19" s="78" customFormat="1" ht="25.5" x14ac:dyDescent="0.25">
      <c r="A30" s="83" t="s">
        <v>295</v>
      </c>
      <c r="B30" s="83">
        <v>2021</v>
      </c>
      <c r="C30" s="83" t="s">
        <v>47</v>
      </c>
      <c r="D30" s="83" t="s">
        <v>32</v>
      </c>
      <c r="E30" s="109" t="s">
        <v>296</v>
      </c>
      <c r="F30" s="109" t="s">
        <v>297</v>
      </c>
      <c r="G30" s="95">
        <v>0</v>
      </c>
      <c r="H30" s="96" t="s">
        <v>97</v>
      </c>
      <c r="I30" s="96" t="s">
        <v>104</v>
      </c>
      <c r="J30" s="96">
        <v>22</v>
      </c>
      <c r="K30" s="98">
        <v>0</v>
      </c>
      <c r="L30" s="98">
        <v>50000</v>
      </c>
      <c r="M30" s="98">
        <v>0</v>
      </c>
      <c r="N30" s="98">
        <v>0</v>
      </c>
      <c r="O30" s="98"/>
      <c r="P30" s="99">
        <f>IF(SUM(PAPI20_21[[#This Row],[Recurso financeiro estimado no ano
(R$) - Cobrança Estadual]:[Recurso financeiro estimado no ano (R$) - Outras]]) =0, "",SUM(PAPI20_21[[#This Row],[Recurso financeiro estimado no ano
(R$) - Cobrança Estadual]:[Recurso financeiro estimado no ano (R$) - Outras]]))</f>
        <v>50000</v>
      </c>
      <c r="Q30" s="98">
        <v>0</v>
      </c>
      <c r="R30" s="98">
        <v>0</v>
      </c>
      <c r="S30" s="98"/>
    </row>
    <row r="31" spans="1:19" s="78" customFormat="1" x14ac:dyDescent="0.25">
      <c r="A31" s="83" t="s">
        <v>298</v>
      </c>
      <c r="B31" s="83">
        <v>2021</v>
      </c>
      <c r="C31" s="83" t="s">
        <v>29</v>
      </c>
      <c r="D31" s="83" t="s">
        <v>30</v>
      </c>
      <c r="E31" s="109" t="s">
        <v>299</v>
      </c>
      <c r="F31" s="109" t="s">
        <v>300</v>
      </c>
      <c r="G31" s="95">
        <v>0</v>
      </c>
      <c r="H31" s="96" t="s">
        <v>22</v>
      </c>
      <c r="I31" s="96" t="s">
        <v>22</v>
      </c>
      <c r="J31" s="96" t="s">
        <v>301</v>
      </c>
      <c r="K31" s="98">
        <v>316492.78000000003</v>
      </c>
      <c r="L31" s="98">
        <v>0</v>
      </c>
      <c r="M31" s="98">
        <v>0</v>
      </c>
      <c r="N31" s="98">
        <v>0</v>
      </c>
      <c r="O31" s="98"/>
      <c r="P31" s="99">
        <f>IF(SUM(PAPI20_21[[#This Row],[Recurso financeiro estimado no ano
(R$) - Cobrança Estadual]:[Recurso financeiro estimado no ano (R$) - Outras]]) =0, "",SUM(PAPI20_21[[#This Row],[Recurso financeiro estimado no ano
(R$) - Cobrança Estadual]:[Recurso financeiro estimado no ano (R$) - Outras]]))</f>
        <v>316492.78000000003</v>
      </c>
      <c r="Q31" s="98">
        <v>0</v>
      </c>
      <c r="R31" s="98">
        <v>0</v>
      </c>
      <c r="S31" s="98"/>
    </row>
    <row r="32" spans="1:19" s="78" customFormat="1" x14ac:dyDescent="0.25">
      <c r="A32" s="83" t="s">
        <v>302</v>
      </c>
      <c r="B32" s="83">
        <v>2021</v>
      </c>
      <c r="C32" s="83" t="s">
        <v>29</v>
      </c>
      <c r="D32" s="83" t="s">
        <v>30</v>
      </c>
      <c r="E32" s="109" t="s">
        <v>304</v>
      </c>
      <c r="F32" s="109" t="s">
        <v>303</v>
      </c>
      <c r="G32" s="95">
        <v>1</v>
      </c>
      <c r="H32" s="96" t="s">
        <v>97</v>
      </c>
      <c r="I32" s="96" t="s">
        <v>22</v>
      </c>
      <c r="J32" s="96" t="s">
        <v>305</v>
      </c>
      <c r="K32" s="98">
        <v>0</v>
      </c>
      <c r="L32" s="124">
        <v>0</v>
      </c>
      <c r="M32" s="98">
        <v>0</v>
      </c>
      <c r="N32" s="98">
        <v>8637528</v>
      </c>
      <c r="O32" s="98"/>
      <c r="P32" s="99">
        <f>IF(SUM(PAPI20_21[[#This Row],[Recurso financeiro estimado no ano
(R$) - Cobrança Estadual]:[Recurso financeiro estimado no ano (R$) - Outras]]) =0, "",SUM(PAPI20_21[[#This Row],[Recurso financeiro estimado no ano
(R$) - Cobrança Estadual]:[Recurso financeiro estimado no ano (R$) - Outras]]))</f>
        <v>8637528</v>
      </c>
      <c r="Q32" s="98">
        <v>8637528</v>
      </c>
      <c r="R32" s="98">
        <v>8637528</v>
      </c>
      <c r="S32" s="98" t="s">
        <v>306</v>
      </c>
    </row>
    <row r="33" spans="1:19" s="78" customFormat="1" ht="25.5" x14ac:dyDescent="0.25">
      <c r="A33" s="83" t="s">
        <v>307</v>
      </c>
      <c r="B33" s="83">
        <v>2021</v>
      </c>
      <c r="C33" s="83" t="s">
        <v>68</v>
      </c>
      <c r="D33" s="83" t="s">
        <v>30</v>
      </c>
      <c r="E33" s="108" t="s">
        <v>308</v>
      </c>
      <c r="F33" s="109" t="s">
        <v>309</v>
      </c>
      <c r="G33" s="95">
        <v>1</v>
      </c>
      <c r="H33" s="96" t="s">
        <v>22</v>
      </c>
      <c r="I33" s="96" t="s">
        <v>22</v>
      </c>
      <c r="J33" s="96" t="s">
        <v>310</v>
      </c>
      <c r="K33" s="98">
        <v>0</v>
      </c>
      <c r="L33" s="98">
        <v>0</v>
      </c>
      <c r="M33" s="98">
        <v>0</v>
      </c>
      <c r="N33" s="98">
        <v>10649389.279999999</v>
      </c>
      <c r="O33" s="98"/>
      <c r="P33" s="99">
        <f>IF(SUM(PAPI20_21[[#This Row],[Recurso financeiro estimado no ano
(R$) - Cobrança Estadual]:[Recurso financeiro estimado no ano (R$) - Outras]]) =0, "",SUM(PAPI20_21[[#This Row],[Recurso financeiro estimado no ano
(R$) - Cobrança Estadual]:[Recurso financeiro estimado no ano (R$) - Outras]]))</f>
        <v>10649389.279999999</v>
      </c>
      <c r="Q33" s="98">
        <v>1649389.28</v>
      </c>
      <c r="R33" s="98">
        <v>10649389.279999999</v>
      </c>
      <c r="S33" s="98" t="s">
        <v>312</v>
      </c>
    </row>
    <row r="34" spans="1:19" s="78" customFormat="1" ht="25.5" x14ac:dyDescent="0.25">
      <c r="A34" s="83" t="s">
        <v>313</v>
      </c>
      <c r="B34" s="83">
        <v>2021</v>
      </c>
      <c r="C34" s="83" t="s">
        <v>68</v>
      </c>
      <c r="D34" s="83" t="s">
        <v>30</v>
      </c>
      <c r="E34" s="109" t="s">
        <v>314</v>
      </c>
      <c r="F34" s="109" t="s">
        <v>315</v>
      </c>
      <c r="G34" s="95">
        <v>1</v>
      </c>
      <c r="H34" s="96" t="s">
        <v>22</v>
      </c>
      <c r="I34" s="96" t="s">
        <v>103</v>
      </c>
      <c r="J34" s="96" t="s">
        <v>316</v>
      </c>
      <c r="K34" s="98">
        <v>0</v>
      </c>
      <c r="L34" s="98">
        <v>0</v>
      </c>
      <c r="M34" s="98">
        <v>0</v>
      </c>
      <c r="N34" s="98">
        <v>437500</v>
      </c>
      <c r="O34" s="98"/>
      <c r="P34" s="99">
        <f>IF(SUM(PAPI20_21[[#This Row],[Recurso financeiro estimado no ano
(R$) - Cobrança Estadual]:[Recurso financeiro estimado no ano (R$) - Outras]]) =0, "",SUM(PAPI20_21[[#This Row],[Recurso financeiro estimado no ano
(R$) - Cobrança Estadual]:[Recurso financeiro estimado no ano (R$) - Outras]]))</f>
        <v>437500</v>
      </c>
      <c r="Q34" s="98">
        <v>437500</v>
      </c>
      <c r="R34" s="98">
        <v>437500</v>
      </c>
      <c r="S34" s="98" t="s">
        <v>317</v>
      </c>
    </row>
    <row r="35" spans="1:19" s="78" customFormat="1" x14ac:dyDescent="0.25">
      <c r="A35" s="83" t="s">
        <v>318</v>
      </c>
      <c r="B35" s="83">
        <v>2021</v>
      </c>
      <c r="C35" s="83" t="s">
        <v>69</v>
      </c>
      <c r="D35" s="83" t="s">
        <v>30</v>
      </c>
      <c r="E35" s="108" t="s">
        <v>319</v>
      </c>
      <c r="F35" s="109" t="s">
        <v>320</v>
      </c>
      <c r="G35" s="95">
        <v>1</v>
      </c>
      <c r="H35" s="96" t="s">
        <v>22</v>
      </c>
      <c r="I35" s="96" t="s">
        <v>22</v>
      </c>
      <c r="J35" s="96" t="s">
        <v>248</v>
      </c>
      <c r="K35" s="98">
        <v>0</v>
      </c>
      <c r="L35" s="98">
        <v>196754.76</v>
      </c>
      <c r="M35" s="98">
        <v>0</v>
      </c>
      <c r="N35" s="98">
        <v>0</v>
      </c>
      <c r="O35" s="98"/>
      <c r="P35" s="99">
        <f>IF(SUM(PAPI20_21[[#This Row],[Recurso financeiro estimado no ano
(R$) - Cobrança Estadual]:[Recurso financeiro estimado no ano (R$) - Outras]]) =0, "",SUM(PAPI20_21[[#This Row],[Recurso financeiro estimado no ano
(R$) - Cobrança Estadual]:[Recurso financeiro estimado no ano (R$) - Outras]]))</f>
        <v>196754.76</v>
      </c>
      <c r="Q35" s="98">
        <v>196754.76</v>
      </c>
      <c r="R35" s="98">
        <v>176754.76</v>
      </c>
      <c r="S35" s="98"/>
    </row>
    <row r="36" spans="1:19" s="78" customFormat="1" x14ac:dyDescent="0.25">
      <c r="A36" s="83" t="s">
        <v>318</v>
      </c>
      <c r="B36" s="83">
        <v>2021</v>
      </c>
      <c r="C36" s="83" t="s">
        <v>69</v>
      </c>
      <c r="D36" s="83" t="s">
        <v>30</v>
      </c>
      <c r="E36" s="108" t="s">
        <v>319</v>
      </c>
      <c r="F36" s="109" t="s">
        <v>320</v>
      </c>
      <c r="G36" s="95">
        <v>1</v>
      </c>
      <c r="H36" s="96" t="s">
        <v>22</v>
      </c>
      <c r="I36" s="96" t="s">
        <v>22</v>
      </c>
      <c r="J36" s="96" t="s">
        <v>248</v>
      </c>
      <c r="K36" s="98">
        <v>0</v>
      </c>
      <c r="L36" s="98">
        <v>0</v>
      </c>
      <c r="M36" s="98">
        <v>0</v>
      </c>
      <c r="N36" s="98">
        <v>9981.7199999999993</v>
      </c>
      <c r="O36" s="98"/>
      <c r="P36" s="99">
        <f>IF(SUM(PAPI20_21[[#This Row],[Recurso financeiro estimado no ano
(R$) - Cobrança Estadual]:[Recurso financeiro estimado no ano (R$) - Outras]]) =0, "",SUM(PAPI20_21[[#This Row],[Recurso financeiro estimado no ano
(R$) - Cobrança Estadual]:[Recurso financeiro estimado no ano (R$) - Outras]]))</f>
        <v>9981.7199999999993</v>
      </c>
      <c r="Q36" s="98">
        <v>9981.7199999999993</v>
      </c>
      <c r="R36" s="98">
        <v>9981.7199999999993</v>
      </c>
      <c r="S36" s="98" t="s">
        <v>243</v>
      </c>
    </row>
    <row r="37" spans="1:19" s="78" customFormat="1" ht="25.5" x14ac:dyDescent="0.25">
      <c r="A37" s="83" t="s">
        <v>321</v>
      </c>
      <c r="B37" s="83">
        <v>2021</v>
      </c>
      <c r="C37" s="83" t="s">
        <v>69</v>
      </c>
      <c r="D37" s="83" t="s">
        <v>30</v>
      </c>
      <c r="E37" s="108" t="s">
        <v>322</v>
      </c>
      <c r="F37" s="109" t="s">
        <v>323</v>
      </c>
      <c r="G37" s="95">
        <v>0</v>
      </c>
      <c r="H37" s="96" t="s">
        <v>22</v>
      </c>
      <c r="I37" s="96" t="s">
        <v>22</v>
      </c>
      <c r="J37" s="96" t="s">
        <v>240</v>
      </c>
      <c r="K37" s="98">
        <v>0</v>
      </c>
      <c r="L37" s="98">
        <v>300000</v>
      </c>
      <c r="M37" s="98">
        <v>0</v>
      </c>
      <c r="N37" s="98">
        <v>0</v>
      </c>
      <c r="O37" s="98"/>
      <c r="P37" s="99">
        <f>IF(SUM(PAPI20_21[[#This Row],[Recurso financeiro estimado no ano
(R$) - Cobrança Estadual]:[Recurso financeiro estimado no ano (R$) - Outras]]) =0, "",SUM(PAPI20_21[[#This Row],[Recurso financeiro estimado no ano
(R$) - Cobrança Estadual]:[Recurso financeiro estimado no ano (R$) - Outras]]))</f>
        <v>300000</v>
      </c>
      <c r="Q37" s="98">
        <v>0</v>
      </c>
      <c r="R37" s="98">
        <v>0</v>
      </c>
      <c r="S37" s="98"/>
    </row>
    <row r="38" spans="1:19" s="78" customFormat="1" x14ac:dyDescent="0.25">
      <c r="A38" s="83" t="s">
        <v>324</v>
      </c>
      <c r="B38" s="83">
        <v>2021</v>
      </c>
      <c r="C38" s="83" t="s">
        <v>69</v>
      </c>
      <c r="D38" s="83" t="s">
        <v>30</v>
      </c>
      <c r="E38" s="108" t="s">
        <v>325</v>
      </c>
      <c r="F38" s="109" t="s">
        <v>326</v>
      </c>
      <c r="G38" s="95">
        <v>0</v>
      </c>
      <c r="H38" s="96" t="s">
        <v>22</v>
      </c>
      <c r="I38" s="96" t="s">
        <v>22</v>
      </c>
      <c r="J38" s="96" t="s">
        <v>327</v>
      </c>
      <c r="K38" s="98">
        <v>0</v>
      </c>
      <c r="L38" s="98">
        <v>0</v>
      </c>
      <c r="M38" s="98">
        <v>0</v>
      </c>
      <c r="N38" s="98">
        <v>0</v>
      </c>
      <c r="O38" s="98"/>
      <c r="P38" s="99">
        <v>0</v>
      </c>
      <c r="Q38" s="98">
        <v>0</v>
      </c>
      <c r="R38" s="98">
        <v>0</v>
      </c>
      <c r="S38" s="98"/>
    </row>
    <row r="39" spans="1:19" s="78" customFormat="1" x14ac:dyDescent="0.25">
      <c r="A39" s="83" t="s">
        <v>328</v>
      </c>
      <c r="B39" s="83">
        <v>2021</v>
      </c>
      <c r="C39" s="83" t="s">
        <v>69</v>
      </c>
      <c r="D39" s="83" t="s">
        <v>30</v>
      </c>
      <c r="E39" s="135" t="s">
        <v>401</v>
      </c>
      <c r="F39" s="135" t="s">
        <v>402</v>
      </c>
      <c r="G39" s="95">
        <v>0.66</v>
      </c>
      <c r="H39" s="96" t="s">
        <v>22</v>
      </c>
      <c r="I39" s="96" t="s">
        <v>22</v>
      </c>
      <c r="J39" s="96" t="s">
        <v>327</v>
      </c>
      <c r="K39" s="84">
        <v>134187.71</v>
      </c>
      <c r="L39" s="96"/>
      <c r="M39" s="96">
        <v>0</v>
      </c>
      <c r="N39" s="96">
        <v>0</v>
      </c>
      <c r="O39" s="96"/>
      <c r="P39" s="77">
        <f>IF(SUM(PAPI20_21[[#This Row],[Recurso financeiro estimado no ano
(R$) - Cobrança Estadual]:[Recurso financeiro estimado no ano (R$) - Outras]]) =0, "",SUM(PAPI20_21[[#This Row],[Recurso financeiro estimado no ano
(R$) - Cobrança Estadual]:[Recurso financeiro estimado no ano (R$) - Outras]]))</f>
        <v>134187.71</v>
      </c>
      <c r="Q39" s="84">
        <v>201470.88</v>
      </c>
      <c r="R39" s="84">
        <v>134187.71</v>
      </c>
      <c r="S39" s="98" t="s">
        <v>403</v>
      </c>
    </row>
    <row r="40" spans="1:19" s="78" customFormat="1" x14ac:dyDescent="0.25">
      <c r="A40" s="83" t="s">
        <v>328</v>
      </c>
      <c r="B40" s="83">
        <v>2021</v>
      </c>
      <c r="C40" s="83" t="s">
        <v>69</v>
      </c>
      <c r="D40" s="83" t="s">
        <v>30</v>
      </c>
      <c r="E40" s="135" t="s">
        <v>401</v>
      </c>
      <c r="F40" s="135" t="s">
        <v>402</v>
      </c>
      <c r="G40" s="95">
        <v>1</v>
      </c>
      <c r="H40" s="96" t="s">
        <v>22</v>
      </c>
      <c r="I40" s="96" t="s">
        <v>22</v>
      </c>
      <c r="J40" s="96" t="s">
        <v>327</v>
      </c>
      <c r="K40" s="84">
        <v>0</v>
      </c>
      <c r="L40" s="96">
        <v>0</v>
      </c>
      <c r="M40" s="96">
        <v>0</v>
      </c>
      <c r="N40" s="96">
        <v>4107.79</v>
      </c>
      <c r="O40" s="96"/>
      <c r="P40" s="77">
        <f>IF(SUM(PAPI20_21[[#This Row],[Recurso financeiro estimado no ano
(R$) - Cobrança Estadual]:[Recurso financeiro estimado no ano (R$) - Outras]]) =0, "",SUM(PAPI20_21[[#This Row],[Recurso financeiro estimado no ano
(R$) - Cobrança Estadual]:[Recurso financeiro estimado no ano (R$) - Outras]]))</f>
        <v>4107.79</v>
      </c>
      <c r="Q40" s="84">
        <v>4107.79</v>
      </c>
      <c r="R40" s="84">
        <v>4107.79</v>
      </c>
      <c r="S40" s="98" t="s">
        <v>243</v>
      </c>
    </row>
    <row r="41" spans="1:19" s="78" customFormat="1" ht="25.5" x14ac:dyDescent="0.25">
      <c r="A41" s="83" t="s">
        <v>330</v>
      </c>
      <c r="B41" s="83">
        <v>2021</v>
      </c>
      <c r="C41" s="83" t="s">
        <v>69</v>
      </c>
      <c r="D41" s="83" t="s">
        <v>30</v>
      </c>
      <c r="E41" s="108" t="s">
        <v>329</v>
      </c>
      <c r="F41" s="109" t="s">
        <v>323</v>
      </c>
      <c r="G41" s="95">
        <v>0</v>
      </c>
      <c r="H41" s="96" t="s">
        <v>22</v>
      </c>
      <c r="I41" s="96" t="s">
        <v>22</v>
      </c>
      <c r="J41" s="96" t="s">
        <v>263</v>
      </c>
      <c r="K41" s="98">
        <v>0</v>
      </c>
      <c r="L41" s="98">
        <v>0</v>
      </c>
      <c r="M41" s="98">
        <v>0</v>
      </c>
      <c r="N41" s="98">
        <v>0</v>
      </c>
      <c r="O41" s="98"/>
      <c r="P41" s="99">
        <v>0</v>
      </c>
      <c r="Q41" s="98">
        <v>0</v>
      </c>
      <c r="R41" s="98">
        <v>0</v>
      </c>
      <c r="S41" s="98"/>
    </row>
    <row r="42" spans="1:19" s="78" customFormat="1" ht="25.5" x14ac:dyDescent="0.25">
      <c r="A42" s="83" t="s">
        <v>334</v>
      </c>
      <c r="B42" s="83">
        <v>2021</v>
      </c>
      <c r="C42" s="83" t="s">
        <v>69</v>
      </c>
      <c r="D42" s="83" t="s">
        <v>30</v>
      </c>
      <c r="E42" s="108" t="s">
        <v>331</v>
      </c>
      <c r="F42" s="109" t="s">
        <v>332</v>
      </c>
      <c r="G42" s="95">
        <v>0</v>
      </c>
      <c r="H42" s="96" t="s">
        <v>22</v>
      </c>
      <c r="I42" s="96" t="s">
        <v>22</v>
      </c>
      <c r="J42" s="96" t="s">
        <v>333</v>
      </c>
      <c r="K42" s="98">
        <v>0</v>
      </c>
      <c r="L42" s="98">
        <v>0</v>
      </c>
      <c r="M42" s="98">
        <v>0</v>
      </c>
      <c r="N42" s="98">
        <v>0</v>
      </c>
      <c r="O42" s="98"/>
      <c r="P42" s="99">
        <v>0</v>
      </c>
      <c r="Q42" s="98">
        <v>0</v>
      </c>
      <c r="R42" s="98">
        <v>0</v>
      </c>
      <c r="S42" s="98"/>
    </row>
    <row r="43" spans="1:19" s="78" customFormat="1" x14ac:dyDescent="0.25">
      <c r="A43" s="83" t="s">
        <v>338</v>
      </c>
      <c r="B43" s="83">
        <v>2021</v>
      </c>
      <c r="C43" s="83" t="s">
        <v>69</v>
      </c>
      <c r="D43" s="83" t="s">
        <v>30</v>
      </c>
      <c r="E43" s="108" t="s">
        <v>335</v>
      </c>
      <c r="F43" s="109" t="s">
        <v>336</v>
      </c>
      <c r="G43" s="95">
        <v>0</v>
      </c>
      <c r="H43" s="96" t="s">
        <v>22</v>
      </c>
      <c r="I43" s="96" t="s">
        <v>22</v>
      </c>
      <c r="J43" s="96" t="s">
        <v>337</v>
      </c>
      <c r="K43" s="98">
        <v>0</v>
      </c>
      <c r="L43" s="98">
        <v>0</v>
      </c>
      <c r="M43" s="98">
        <v>0</v>
      </c>
      <c r="N43" s="98">
        <v>0</v>
      </c>
      <c r="O43" s="98"/>
      <c r="P43" s="99">
        <v>0</v>
      </c>
      <c r="Q43" s="98">
        <v>0</v>
      </c>
      <c r="R43" s="98">
        <v>0</v>
      </c>
      <c r="S43" s="98"/>
    </row>
    <row r="44" spans="1:19" s="78" customFormat="1" x14ac:dyDescent="0.25">
      <c r="A44" s="83" t="s">
        <v>341</v>
      </c>
      <c r="B44" s="83">
        <v>2021</v>
      </c>
      <c r="C44" s="83" t="s">
        <v>69</v>
      </c>
      <c r="D44" s="83" t="s">
        <v>30</v>
      </c>
      <c r="E44" s="108" t="s">
        <v>339</v>
      </c>
      <c r="F44" s="109" t="s">
        <v>336</v>
      </c>
      <c r="G44" s="95">
        <v>0.5</v>
      </c>
      <c r="H44" s="96" t="s">
        <v>22</v>
      </c>
      <c r="I44" s="96" t="s">
        <v>22</v>
      </c>
      <c r="J44" s="96" t="s">
        <v>340</v>
      </c>
      <c r="K44" s="98">
        <v>500000</v>
      </c>
      <c r="L44" s="98">
        <v>0</v>
      </c>
      <c r="M44" s="98">
        <v>0</v>
      </c>
      <c r="N44" s="98">
        <v>0</v>
      </c>
      <c r="O44" s="98"/>
      <c r="P44" s="99">
        <f>IF(SUM(PAPI20_21[[#This Row],[Recurso financeiro estimado no ano
(R$) - Cobrança Estadual]:[Recurso financeiro estimado no ano (R$) - Outras]]) =0, "",SUM(PAPI20_21[[#This Row],[Recurso financeiro estimado no ano
(R$) - Cobrança Estadual]:[Recurso financeiro estimado no ano (R$) - Outras]]))</f>
        <v>500000</v>
      </c>
      <c r="Q44" s="98">
        <v>400000</v>
      </c>
      <c r="R44" s="98">
        <v>159837.20000000001</v>
      </c>
      <c r="S44" s="98"/>
    </row>
    <row r="45" spans="1:19" s="78" customFormat="1" x14ac:dyDescent="0.25">
      <c r="A45" s="83" t="s">
        <v>341</v>
      </c>
      <c r="B45" s="83">
        <v>2021</v>
      </c>
      <c r="C45" s="83" t="s">
        <v>69</v>
      </c>
      <c r="D45" s="83" t="s">
        <v>30</v>
      </c>
      <c r="E45" s="108" t="s">
        <v>339</v>
      </c>
      <c r="F45" s="109" t="s">
        <v>336</v>
      </c>
      <c r="G45" s="95">
        <v>0.5</v>
      </c>
      <c r="H45" s="96" t="s">
        <v>22</v>
      </c>
      <c r="I45" s="96" t="s">
        <v>22</v>
      </c>
      <c r="J45" s="96" t="s">
        <v>340</v>
      </c>
      <c r="K45" s="98">
        <v>0</v>
      </c>
      <c r="L45" s="98">
        <v>0</v>
      </c>
      <c r="M45" s="98">
        <v>0</v>
      </c>
      <c r="N45" s="98">
        <v>98053.56</v>
      </c>
      <c r="O45" s="98"/>
      <c r="P45" s="99">
        <f>IF(SUM(PAPI20_21[[#This Row],[Recurso financeiro estimado no ano
(R$) - Cobrança Estadual]:[Recurso financeiro estimado no ano (R$) - Outras]]) =0, "",SUM(PAPI20_21[[#This Row],[Recurso financeiro estimado no ano
(R$) - Cobrança Estadual]:[Recurso financeiro estimado no ano (R$) - Outras]]))</f>
        <v>98053.56</v>
      </c>
      <c r="Q45" s="98">
        <v>98053.56</v>
      </c>
      <c r="R45" s="98">
        <v>98053.56</v>
      </c>
      <c r="S45" s="98" t="s">
        <v>243</v>
      </c>
    </row>
    <row r="46" spans="1:19" s="78" customFormat="1" ht="25.5" x14ac:dyDescent="0.25">
      <c r="A46" s="83" t="s">
        <v>346</v>
      </c>
      <c r="B46" s="83">
        <v>2021</v>
      </c>
      <c r="C46" s="83" t="s">
        <v>69</v>
      </c>
      <c r="D46" s="83" t="s">
        <v>30</v>
      </c>
      <c r="E46" s="108" t="s">
        <v>342</v>
      </c>
      <c r="F46" s="109" t="s">
        <v>343</v>
      </c>
      <c r="G46" s="95">
        <v>0</v>
      </c>
      <c r="H46" s="96" t="s">
        <v>22</v>
      </c>
      <c r="I46" s="96" t="s">
        <v>22</v>
      </c>
      <c r="J46" s="96" t="s">
        <v>344</v>
      </c>
      <c r="K46" s="98">
        <v>400000</v>
      </c>
      <c r="L46" s="98">
        <v>0</v>
      </c>
      <c r="M46" s="98">
        <v>0</v>
      </c>
      <c r="N46" s="98">
        <v>0</v>
      </c>
      <c r="O46" s="98"/>
      <c r="P46" s="99">
        <f>IF(SUM(PAPI20_21[[#This Row],[Recurso financeiro estimado no ano
(R$) - Cobrança Estadual]:[Recurso financeiro estimado no ano (R$) - Outras]]) =0, "",SUM(PAPI20_21[[#This Row],[Recurso financeiro estimado no ano
(R$) - Cobrança Estadual]:[Recurso financeiro estimado no ano (R$) - Outras]]))</f>
        <v>400000</v>
      </c>
      <c r="Q46" s="98">
        <v>392341.01</v>
      </c>
      <c r="R46" s="98">
        <v>0</v>
      </c>
      <c r="S46" s="98" t="s">
        <v>345</v>
      </c>
    </row>
    <row r="47" spans="1:19" s="78" customFormat="1" ht="25.5" x14ac:dyDescent="0.25">
      <c r="A47" s="83" t="s">
        <v>346</v>
      </c>
      <c r="B47" s="83">
        <v>2021</v>
      </c>
      <c r="C47" s="83" t="s">
        <v>69</v>
      </c>
      <c r="D47" s="83" t="s">
        <v>30</v>
      </c>
      <c r="E47" s="108" t="s">
        <v>342</v>
      </c>
      <c r="F47" s="109" t="s">
        <v>343</v>
      </c>
      <c r="G47" s="95">
        <v>0</v>
      </c>
      <c r="H47" s="96" t="s">
        <v>22</v>
      </c>
      <c r="I47" s="96" t="s">
        <v>22</v>
      </c>
      <c r="J47" s="96" t="s">
        <v>344</v>
      </c>
      <c r="K47" s="98">
        <v>0</v>
      </c>
      <c r="L47" s="98">
        <v>0</v>
      </c>
      <c r="M47" s="98">
        <v>0</v>
      </c>
      <c r="N47" s="98">
        <v>8006.96</v>
      </c>
      <c r="O47" s="98"/>
      <c r="P47" s="99">
        <f>IF(SUM(PAPI20_21[[#This Row],[Recurso financeiro estimado no ano
(R$) - Cobrança Estadual]:[Recurso financeiro estimado no ano (R$) - Outras]]) =0, "",SUM(PAPI20_21[[#This Row],[Recurso financeiro estimado no ano
(R$) - Cobrança Estadual]:[Recurso financeiro estimado no ano (R$) - Outras]]))</f>
        <v>8006.96</v>
      </c>
      <c r="Q47" s="98">
        <v>8006.96</v>
      </c>
      <c r="R47" s="98">
        <v>0</v>
      </c>
      <c r="S47" s="98" t="s">
        <v>345</v>
      </c>
    </row>
    <row r="48" spans="1:19" s="78" customFormat="1" x14ac:dyDescent="0.25">
      <c r="A48" s="83" t="s">
        <v>350</v>
      </c>
      <c r="B48" s="83">
        <v>2021</v>
      </c>
      <c r="C48" s="83" t="s">
        <v>69</v>
      </c>
      <c r="D48" s="83" t="s">
        <v>30</v>
      </c>
      <c r="E48" s="108" t="s">
        <v>347</v>
      </c>
      <c r="F48" s="109" t="s">
        <v>348</v>
      </c>
      <c r="G48" s="95">
        <v>0</v>
      </c>
      <c r="H48" s="96" t="s">
        <v>22</v>
      </c>
      <c r="I48" s="96" t="s">
        <v>22</v>
      </c>
      <c r="J48" s="96" t="s">
        <v>349</v>
      </c>
      <c r="K48" s="98">
        <v>0</v>
      </c>
      <c r="L48" s="98">
        <v>0</v>
      </c>
      <c r="M48" s="98">
        <v>0</v>
      </c>
      <c r="N48" s="98">
        <v>0</v>
      </c>
      <c r="O48" s="98"/>
      <c r="P48" s="99">
        <v>0</v>
      </c>
      <c r="Q48" s="98">
        <v>0</v>
      </c>
      <c r="R48" s="98">
        <v>0</v>
      </c>
      <c r="S48" s="98"/>
    </row>
    <row r="49" spans="1:19" s="78" customFormat="1" x14ac:dyDescent="0.25">
      <c r="A49" s="83" t="s">
        <v>354</v>
      </c>
      <c r="B49" s="83">
        <v>2021</v>
      </c>
      <c r="C49" s="83" t="s">
        <v>69</v>
      </c>
      <c r="D49" s="83" t="s">
        <v>30</v>
      </c>
      <c r="E49" s="108" t="s">
        <v>351</v>
      </c>
      <c r="F49" s="109" t="s">
        <v>352</v>
      </c>
      <c r="G49" s="95">
        <v>0</v>
      </c>
      <c r="H49" s="96" t="s">
        <v>22</v>
      </c>
      <c r="I49" s="96" t="s">
        <v>22</v>
      </c>
      <c r="J49" s="96" t="s">
        <v>353</v>
      </c>
      <c r="K49" s="98">
        <v>0</v>
      </c>
      <c r="L49" s="98">
        <v>0</v>
      </c>
      <c r="M49" s="98">
        <v>0</v>
      </c>
      <c r="N49" s="98">
        <v>0</v>
      </c>
      <c r="O49" s="98"/>
      <c r="P49" s="99">
        <v>0</v>
      </c>
      <c r="Q49" s="98">
        <v>0</v>
      </c>
      <c r="R49" s="98">
        <v>0</v>
      </c>
      <c r="S49" s="98"/>
    </row>
    <row r="50" spans="1:19" s="78" customFormat="1" x14ac:dyDescent="0.25">
      <c r="A50" s="83" t="s">
        <v>358</v>
      </c>
      <c r="B50" s="83">
        <v>2021</v>
      </c>
      <c r="C50" s="83" t="s">
        <v>71</v>
      </c>
      <c r="D50" s="83" t="s">
        <v>30</v>
      </c>
      <c r="E50" s="108" t="s">
        <v>355</v>
      </c>
      <c r="F50" s="109" t="s">
        <v>356</v>
      </c>
      <c r="G50" s="95">
        <v>0</v>
      </c>
      <c r="H50" s="96" t="s">
        <v>22</v>
      </c>
      <c r="I50" s="96" t="s">
        <v>22</v>
      </c>
      <c r="J50" s="96" t="s">
        <v>357</v>
      </c>
      <c r="K50" s="98"/>
      <c r="L50" s="98"/>
      <c r="M50" s="98"/>
      <c r="N50" s="98"/>
      <c r="O50" s="98"/>
      <c r="P50" s="99" t="str">
        <f>IF(SUM(PAPI20_21[[#This Row],[Recurso financeiro estimado no ano
(R$) - Cobrança Estadual]:[Recurso financeiro estimado no ano (R$) - Outras]]) =0, "",SUM(PAPI20_21[[#This Row],[Recurso financeiro estimado no ano
(R$) - Cobrança Estadual]:[Recurso financeiro estimado no ano (R$) - Outras]]))</f>
        <v/>
      </c>
      <c r="Q50" s="98"/>
      <c r="R50" s="98"/>
      <c r="S50" s="98"/>
    </row>
    <row r="51" spans="1:19" s="78" customFormat="1" x14ac:dyDescent="0.25">
      <c r="A51" s="83" t="s">
        <v>363</v>
      </c>
      <c r="B51" s="106">
        <v>2021</v>
      </c>
      <c r="C51" s="106" t="s">
        <v>71</v>
      </c>
      <c r="D51" s="106" t="s">
        <v>30</v>
      </c>
      <c r="E51" s="108" t="s">
        <v>360</v>
      </c>
      <c r="F51" s="109" t="s">
        <v>359</v>
      </c>
      <c r="G51" s="95">
        <v>0.33</v>
      </c>
      <c r="H51" s="107" t="s">
        <v>22</v>
      </c>
      <c r="I51" s="107" t="s">
        <v>22</v>
      </c>
      <c r="J51" s="96" t="s">
        <v>361</v>
      </c>
      <c r="K51" s="110">
        <v>0</v>
      </c>
      <c r="L51" s="110">
        <v>450000</v>
      </c>
      <c r="M51" s="110">
        <v>0</v>
      </c>
      <c r="N51" s="110">
        <v>0</v>
      </c>
      <c r="O51" s="98"/>
      <c r="P51" s="99">
        <f>IF(SUM(PAPI20_21[[#This Row],[Recurso financeiro estimado no ano
(R$) - Cobrança Estadual]:[Recurso financeiro estimado no ano (R$) - Outras]]) =0, "",SUM(PAPI20_21[[#This Row],[Recurso financeiro estimado no ano
(R$) - Cobrança Estadual]:[Recurso financeiro estimado no ano (R$) - Outras]]))</f>
        <v>450000</v>
      </c>
      <c r="Q51" s="98">
        <v>326022.7</v>
      </c>
      <c r="R51" s="98">
        <v>108505.34</v>
      </c>
      <c r="S51" s="98" t="s">
        <v>362</v>
      </c>
    </row>
    <row r="52" spans="1:19" s="78" customFormat="1" x14ac:dyDescent="0.25">
      <c r="A52" s="83" t="s">
        <v>367</v>
      </c>
      <c r="B52" s="106">
        <v>2021</v>
      </c>
      <c r="C52" s="106" t="s">
        <v>71</v>
      </c>
      <c r="D52" s="106" t="s">
        <v>30</v>
      </c>
      <c r="E52" s="108" t="s">
        <v>364</v>
      </c>
      <c r="F52" s="109" t="s">
        <v>365</v>
      </c>
      <c r="G52" s="95">
        <v>0</v>
      </c>
      <c r="H52" s="107" t="s">
        <v>22</v>
      </c>
      <c r="I52" s="107" t="s">
        <v>22</v>
      </c>
      <c r="J52" s="96" t="s">
        <v>366</v>
      </c>
      <c r="K52" s="110">
        <v>0</v>
      </c>
      <c r="L52" s="110">
        <v>0</v>
      </c>
      <c r="M52" s="110">
        <v>0</v>
      </c>
      <c r="N52" s="110">
        <v>0</v>
      </c>
      <c r="O52" s="98"/>
      <c r="P52" s="99">
        <v>0</v>
      </c>
      <c r="Q52" s="98">
        <v>0</v>
      </c>
      <c r="R52" s="98">
        <v>0</v>
      </c>
      <c r="S52" s="98"/>
    </row>
    <row r="53" spans="1:19" s="78" customFormat="1" ht="25.5" x14ac:dyDescent="0.25">
      <c r="A53" s="83" t="s">
        <v>371</v>
      </c>
      <c r="B53" s="106">
        <v>2021</v>
      </c>
      <c r="C53" s="106" t="s">
        <v>71</v>
      </c>
      <c r="D53" s="106" t="s">
        <v>30</v>
      </c>
      <c r="E53" s="108" t="s">
        <v>368</v>
      </c>
      <c r="F53" s="109" t="s">
        <v>369</v>
      </c>
      <c r="G53" s="95">
        <v>0</v>
      </c>
      <c r="H53" s="107" t="s">
        <v>22</v>
      </c>
      <c r="I53" s="107" t="s">
        <v>22</v>
      </c>
      <c r="J53" s="96" t="s">
        <v>370</v>
      </c>
      <c r="K53" s="110">
        <v>0</v>
      </c>
      <c r="L53" s="110">
        <v>0</v>
      </c>
      <c r="M53" s="110">
        <v>0</v>
      </c>
      <c r="N53" s="110">
        <v>0</v>
      </c>
      <c r="O53" s="98"/>
      <c r="P53" s="99">
        <v>0</v>
      </c>
      <c r="Q53" s="98">
        <v>0</v>
      </c>
      <c r="R53" s="98">
        <v>0</v>
      </c>
      <c r="S53" s="98"/>
    </row>
    <row r="54" spans="1:19" s="78" customFormat="1" ht="25.5" x14ac:dyDescent="0.25">
      <c r="A54" s="83" t="s">
        <v>374</v>
      </c>
      <c r="B54" s="106">
        <v>2021</v>
      </c>
      <c r="C54" s="106" t="s">
        <v>71</v>
      </c>
      <c r="D54" s="106" t="s">
        <v>30</v>
      </c>
      <c r="E54" s="108" t="s">
        <v>372</v>
      </c>
      <c r="F54" s="109" t="s">
        <v>359</v>
      </c>
      <c r="G54" s="95">
        <v>0.33</v>
      </c>
      <c r="H54" s="107" t="s">
        <v>22</v>
      </c>
      <c r="I54" s="107" t="s">
        <v>22</v>
      </c>
      <c r="J54" s="96" t="s">
        <v>262</v>
      </c>
      <c r="K54" s="110">
        <v>411352.4</v>
      </c>
      <c r="L54" s="110">
        <v>0</v>
      </c>
      <c r="M54" s="110">
        <v>0</v>
      </c>
      <c r="N54" s="110">
        <v>0</v>
      </c>
      <c r="O54" s="98"/>
      <c r="P54" s="99">
        <f>IF(SUM(PAPI20_21[[#This Row],[Recurso financeiro estimado no ano
(R$) - Cobrança Estadual]:[Recurso financeiro estimado no ano (R$) - Outras]]) =0, "",SUM(PAPI20_21[[#This Row],[Recurso financeiro estimado no ano
(R$) - Cobrança Estadual]:[Recurso financeiro estimado no ano (R$) - Outras]]))</f>
        <v>411352.4</v>
      </c>
      <c r="Q54" s="98">
        <v>332509.84999999998</v>
      </c>
      <c r="R54" s="98">
        <v>284095.96999999997</v>
      </c>
      <c r="S54" s="98" t="s">
        <v>373</v>
      </c>
    </row>
    <row r="55" spans="1:19" s="78" customFormat="1" ht="25.5" x14ac:dyDescent="0.25">
      <c r="A55" s="83" t="s">
        <v>374</v>
      </c>
      <c r="B55" s="106">
        <v>2021</v>
      </c>
      <c r="C55" s="106" t="s">
        <v>71</v>
      </c>
      <c r="D55" s="106" t="s">
        <v>30</v>
      </c>
      <c r="E55" s="108" t="s">
        <v>372</v>
      </c>
      <c r="F55" s="109" t="s">
        <v>359</v>
      </c>
      <c r="G55" s="95">
        <v>0.33</v>
      </c>
      <c r="H55" s="107" t="s">
        <v>22</v>
      </c>
      <c r="I55" s="107" t="s">
        <v>22</v>
      </c>
      <c r="J55" s="96" t="s">
        <v>262</v>
      </c>
      <c r="K55" s="110">
        <v>0</v>
      </c>
      <c r="L55" s="110">
        <v>0</v>
      </c>
      <c r="M55" s="110">
        <v>0</v>
      </c>
      <c r="N55" s="110">
        <v>10283.81</v>
      </c>
      <c r="O55" s="98"/>
      <c r="P55" s="99">
        <f>IF(SUM(PAPI20_21[[#This Row],[Recurso financeiro estimado no ano
(R$) - Cobrança Estadual]:[Recurso financeiro estimado no ano (R$) - Outras]]) =0, "",SUM(PAPI20_21[[#This Row],[Recurso financeiro estimado no ano
(R$) - Cobrança Estadual]:[Recurso financeiro estimado no ano (R$) - Outras]]))</f>
        <v>10283.81</v>
      </c>
      <c r="Q55" s="98">
        <v>10283.81</v>
      </c>
      <c r="R55" s="98">
        <v>10283.81</v>
      </c>
      <c r="S55" s="98" t="s">
        <v>373</v>
      </c>
    </row>
    <row r="56" spans="1:19" s="78" customFormat="1" x14ac:dyDescent="0.25">
      <c r="A56" s="83" t="s">
        <v>377</v>
      </c>
      <c r="B56" s="106">
        <v>2021</v>
      </c>
      <c r="C56" s="106" t="s">
        <v>33</v>
      </c>
      <c r="D56" s="106" t="s">
        <v>30</v>
      </c>
      <c r="E56" s="101" t="s">
        <v>375</v>
      </c>
      <c r="F56" s="93" t="s">
        <v>376</v>
      </c>
      <c r="G56" s="95">
        <v>0</v>
      </c>
      <c r="H56" s="107" t="s">
        <v>22</v>
      </c>
      <c r="I56" s="107" t="s">
        <v>22</v>
      </c>
      <c r="J56" s="96" t="s">
        <v>366</v>
      </c>
      <c r="K56" s="110">
        <v>0</v>
      </c>
      <c r="L56" s="110">
        <v>300000</v>
      </c>
      <c r="M56" s="110">
        <v>0</v>
      </c>
      <c r="N56" s="110">
        <v>0</v>
      </c>
      <c r="O56" s="98"/>
      <c r="P56" s="99">
        <f>IF(SUM(PAPI20_21[[#This Row],[Recurso financeiro estimado no ano
(R$) - Cobrança Estadual]:[Recurso financeiro estimado no ano (R$) - Outras]]) =0, "",SUM(PAPI20_21[[#This Row],[Recurso financeiro estimado no ano
(R$) - Cobrança Estadual]:[Recurso financeiro estimado no ano (R$) - Outras]]))</f>
        <v>300000</v>
      </c>
      <c r="Q56" s="100">
        <v>0</v>
      </c>
      <c r="R56" s="98">
        <v>0</v>
      </c>
      <c r="S56" s="98"/>
    </row>
    <row r="57" spans="1:19" s="78" customFormat="1" x14ac:dyDescent="0.25">
      <c r="A57" s="83" t="s">
        <v>380</v>
      </c>
      <c r="B57" s="106">
        <v>2021</v>
      </c>
      <c r="C57" s="106" t="s">
        <v>33</v>
      </c>
      <c r="D57" s="106" t="s">
        <v>30</v>
      </c>
      <c r="E57" s="93" t="s">
        <v>378</v>
      </c>
      <c r="F57" s="93" t="s">
        <v>379</v>
      </c>
      <c r="G57" s="95">
        <v>0</v>
      </c>
      <c r="H57" s="107" t="s">
        <v>22</v>
      </c>
      <c r="I57" s="107" t="s">
        <v>22</v>
      </c>
      <c r="J57" s="96" t="s">
        <v>252</v>
      </c>
      <c r="K57" s="129">
        <v>151070.66</v>
      </c>
      <c r="L57" s="110">
        <v>0</v>
      </c>
      <c r="M57" s="110">
        <v>0</v>
      </c>
      <c r="N57" s="110">
        <v>0</v>
      </c>
      <c r="O57" s="98"/>
      <c r="P57" s="99">
        <f>IF(SUM(PAPI20_21[[#This Row],[Recurso financeiro estimado no ano
(R$) - Cobrança Estadual]:[Recurso financeiro estimado no ano (R$) - Outras]]) =0, "",SUM(PAPI20_21[[#This Row],[Recurso financeiro estimado no ano
(R$) - Cobrança Estadual]:[Recurso financeiro estimado no ano (R$) - Outras]]))</f>
        <v>151070.66</v>
      </c>
      <c r="Q57" s="98">
        <v>0</v>
      </c>
      <c r="R57" s="98">
        <v>0</v>
      </c>
      <c r="S57" s="98"/>
    </row>
    <row r="58" spans="1:19" s="78" customFormat="1" x14ac:dyDescent="0.25">
      <c r="A58" s="83" t="s">
        <v>380</v>
      </c>
      <c r="B58" s="106">
        <v>2021</v>
      </c>
      <c r="C58" s="106" t="s">
        <v>33</v>
      </c>
      <c r="D58" s="106" t="s">
        <v>30</v>
      </c>
      <c r="E58" s="93" t="s">
        <v>378</v>
      </c>
      <c r="F58" s="93" t="s">
        <v>379</v>
      </c>
      <c r="G58" s="95">
        <v>0</v>
      </c>
      <c r="H58" s="107" t="s">
        <v>22</v>
      </c>
      <c r="I58" s="107" t="s">
        <v>22</v>
      </c>
      <c r="J58" s="96" t="s">
        <v>252</v>
      </c>
      <c r="K58" s="110">
        <v>0</v>
      </c>
      <c r="L58" s="110">
        <v>0</v>
      </c>
      <c r="M58" s="110">
        <v>0</v>
      </c>
      <c r="N58" s="110">
        <v>18671.650000000001</v>
      </c>
      <c r="O58" s="98"/>
      <c r="P58" s="99">
        <f>IF(SUM(PAPI20_21[[#This Row],[Recurso financeiro estimado no ano
(R$) - Cobrança Estadual]:[Recurso financeiro estimado no ano (R$) - Outras]]) =0, "",SUM(PAPI20_21[[#This Row],[Recurso financeiro estimado no ano
(R$) - Cobrança Estadual]:[Recurso financeiro estimado no ano (R$) - Outras]]))</f>
        <v>18671.650000000001</v>
      </c>
      <c r="Q58" s="100">
        <v>0</v>
      </c>
      <c r="R58" s="98">
        <v>0</v>
      </c>
      <c r="S58" s="98" t="s">
        <v>243</v>
      </c>
    </row>
    <row r="59" spans="1:19" s="78" customFormat="1" x14ac:dyDescent="0.2">
      <c r="A59" s="83" t="s">
        <v>384</v>
      </c>
      <c r="B59" s="106">
        <v>2021</v>
      </c>
      <c r="C59" s="106" t="s">
        <v>33</v>
      </c>
      <c r="D59" s="106" t="s">
        <v>30</v>
      </c>
      <c r="E59" s="130" t="s">
        <v>381</v>
      </c>
      <c r="F59" s="93" t="s">
        <v>382</v>
      </c>
      <c r="G59" s="95">
        <v>0</v>
      </c>
      <c r="H59" s="107" t="s">
        <v>22</v>
      </c>
      <c r="I59" s="107" t="s">
        <v>104</v>
      </c>
      <c r="J59" s="96">
        <v>22</v>
      </c>
      <c r="K59" s="110">
        <v>235000</v>
      </c>
      <c r="L59" s="110">
        <v>0</v>
      </c>
      <c r="M59" s="110">
        <v>0</v>
      </c>
      <c r="N59" s="110">
        <v>0</v>
      </c>
      <c r="O59" s="98"/>
      <c r="P59" s="99">
        <f>IF(SUM(PAPI20_21[[#This Row],[Recurso financeiro estimado no ano
(R$) - Cobrança Estadual]:[Recurso financeiro estimado no ano (R$) - Outras]]) =0, "",SUM(PAPI20_21[[#This Row],[Recurso financeiro estimado no ano
(R$) - Cobrança Estadual]:[Recurso financeiro estimado no ano (R$) - Outras]]))</f>
        <v>235000</v>
      </c>
      <c r="Q59" s="98">
        <v>0</v>
      </c>
      <c r="R59" s="98">
        <v>0</v>
      </c>
      <c r="S59" s="98" t="s">
        <v>383</v>
      </c>
    </row>
    <row r="60" spans="1:19" s="78" customFormat="1" x14ac:dyDescent="0.25">
      <c r="A60" s="83" t="s">
        <v>388</v>
      </c>
      <c r="B60" s="106">
        <v>2021</v>
      </c>
      <c r="C60" s="106" t="s">
        <v>33</v>
      </c>
      <c r="D60" s="106" t="s">
        <v>30</v>
      </c>
      <c r="E60" s="93" t="s">
        <v>385</v>
      </c>
      <c r="F60" s="131" t="s">
        <v>386</v>
      </c>
      <c r="G60" s="95">
        <v>0</v>
      </c>
      <c r="H60" s="107" t="s">
        <v>20</v>
      </c>
      <c r="I60" s="107" t="s">
        <v>104</v>
      </c>
      <c r="J60" s="96">
        <v>22</v>
      </c>
      <c r="K60" s="110">
        <v>0</v>
      </c>
      <c r="L60" s="110">
        <v>0</v>
      </c>
      <c r="M60" s="110">
        <v>0</v>
      </c>
      <c r="N60" s="110">
        <v>0</v>
      </c>
      <c r="O60" s="98"/>
      <c r="P60" s="99">
        <v>0</v>
      </c>
      <c r="Q60" s="98">
        <v>0</v>
      </c>
      <c r="R60" s="98">
        <v>0</v>
      </c>
      <c r="S60" s="98"/>
    </row>
    <row r="61" spans="1:19" s="78" customFormat="1" x14ac:dyDescent="0.25">
      <c r="A61" s="83" t="s">
        <v>391</v>
      </c>
      <c r="B61" s="106">
        <v>2021</v>
      </c>
      <c r="C61" s="106" t="s">
        <v>33</v>
      </c>
      <c r="D61" s="106" t="s">
        <v>30</v>
      </c>
      <c r="E61" s="93" t="s">
        <v>387</v>
      </c>
      <c r="F61" s="131" t="s">
        <v>389</v>
      </c>
      <c r="G61" s="95">
        <v>0</v>
      </c>
      <c r="H61" s="107" t="s">
        <v>22</v>
      </c>
      <c r="I61" s="107" t="s">
        <v>22</v>
      </c>
      <c r="J61" s="96" t="s">
        <v>390</v>
      </c>
      <c r="K61" s="110">
        <v>0</v>
      </c>
      <c r="L61" s="110">
        <v>0</v>
      </c>
      <c r="M61" s="110">
        <v>0</v>
      </c>
      <c r="N61" s="110">
        <v>0</v>
      </c>
      <c r="O61" s="98"/>
      <c r="P61" s="99">
        <v>0</v>
      </c>
      <c r="Q61" s="98">
        <v>0</v>
      </c>
      <c r="R61" s="98">
        <v>0</v>
      </c>
      <c r="S61" s="98"/>
    </row>
    <row r="62" spans="1:19" s="78" customFormat="1" x14ac:dyDescent="0.25">
      <c r="A62" s="83" t="s">
        <v>395</v>
      </c>
      <c r="B62" s="106">
        <v>2021</v>
      </c>
      <c r="C62" s="106" t="s">
        <v>34</v>
      </c>
      <c r="D62" s="106" t="s">
        <v>30</v>
      </c>
      <c r="E62" s="101" t="s">
        <v>392</v>
      </c>
      <c r="F62" s="93" t="s">
        <v>393</v>
      </c>
      <c r="G62" s="95">
        <v>1</v>
      </c>
      <c r="H62" s="107" t="s">
        <v>97</v>
      </c>
      <c r="I62" s="107" t="s">
        <v>104</v>
      </c>
      <c r="J62" s="97">
        <v>22</v>
      </c>
      <c r="K62" s="110">
        <v>0</v>
      </c>
      <c r="L62" s="110">
        <v>0</v>
      </c>
      <c r="M62" s="110">
        <v>0</v>
      </c>
      <c r="N62" s="110">
        <v>7693860</v>
      </c>
      <c r="O62" s="100"/>
      <c r="P62" s="99">
        <f>IF(SUM(PAPI20_21[[#This Row],[Recurso financeiro estimado no ano
(R$) - Cobrança Estadual]:[Recurso financeiro estimado no ano (R$) - Outras]]) =0, "",SUM(PAPI20_21[[#This Row],[Recurso financeiro estimado no ano
(R$) - Cobrança Estadual]:[Recurso financeiro estimado no ano (R$) - Outras]]))</f>
        <v>7693860</v>
      </c>
      <c r="Q62" s="100">
        <v>7693860</v>
      </c>
      <c r="R62" s="98">
        <v>7693860</v>
      </c>
      <c r="S62" s="98" t="s">
        <v>394</v>
      </c>
    </row>
    <row r="63" spans="1:19" s="78" customFormat="1" x14ac:dyDescent="0.25">
      <c r="A63" s="83" t="s">
        <v>400</v>
      </c>
      <c r="B63" s="106">
        <v>2021</v>
      </c>
      <c r="C63" s="106" t="s">
        <v>34</v>
      </c>
      <c r="D63" s="106" t="s">
        <v>30</v>
      </c>
      <c r="E63" s="132" t="s">
        <v>396</v>
      </c>
      <c r="F63" s="131" t="s">
        <v>397</v>
      </c>
      <c r="G63" s="134">
        <v>0.75</v>
      </c>
      <c r="H63" s="107" t="s">
        <v>22</v>
      </c>
      <c r="I63" s="107" t="s">
        <v>22</v>
      </c>
      <c r="J63" s="96" t="s">
        <v>398</v>
      </c>
      <c r="K63" s="110">
        <v>74643.67</v>
      </c>
      <c r="L63" s="110">
        <v>0</v>
      </c>
      <c r="M63" s="110">
        <v>0</v>
      </c>
      <c r="N63" s="110">
        <v>0</v>
      </c>
      <c r="O63" s="98"/>
      <c r="P63" s="99">
        <f>IF(SUM(PAPI20_21[[#This Row],[Recurso financeiro estimado no ano
(R$) - Cobrança Estadual]:[Recurso financeiro estimado no ano (R$) - Outras]]) =0, "",SUM(PAPI20_21[[#This Row],[Recurso financeiro estimado no ano
(R$) - Cobrança Estadual]:[Recurso financeiro estimado no ano (R$) - Outras]]))</f>
        <v>74643.67</v>
      </c>
      <c r="Q63" s="98">
        <v>74643.67</v>
      </c>
      <c r="R63" s="98">
        <v>64108.24</v>
      </c>
      <c r="S63" s="98" t="s">
        <v>399</v>
      </c>
    </row>
    <row r="64" spans="1:19" s="78" customFormat="1" x14ac:dyDescent="0.25">
      <c r="A64" s="83" t="s">
        <v>400</v>
      </c>
      <c r="B64" s="106">
        <v>2021</v>
      </c>
      <c r="C64" s="106" t="s">
        <v>34</v>
      </c>
      <c r="D64" s="106" t="s">
        <v>30</v>
      </c>
      <c r="E64" s="132" t="s">
        <v>396</v>
      </c>
      <c r="F64" s="131" t="s">
        <v>397</v>
      </c>
      <c r="G64" s="133">
        <v>0</v>
      </c>
      <c r="H64" s="107" t="s">
        <v>22</v>
      </c>
      <c r="I64" s="107" t="s">
        <v>22</v>
      </c>
      <c r="J64" s="96" t="s">
        <v>398</v>
      </c>
      <c r="K64" s="110">
        <v>0</v>
      </c>
      <c r="L64" s="110">
        <v>0</v>
      </c>
      <c r="M64" s="110">
        <v>0</v>
      </c>
      <c r="N64" s="110">
        <v>0</v>
      </c>
      <c r="O64" s="100"/>
      <c r="P64" s="99" t="str">
        <f>IF(SUM(PAPI20_21[[#This Row],[Recurso financeiro estimado no ano
(R$) - Cobrança Estadual]:[Recurso financeiro estimado no ano (R$) - Outras]]) =0, "",SUM(PAPI20_21[[#This Row],[Recurso financeiro estimado no ano
(R$) - Cobrança Estadual]:[Recurso financeiro estimado no ano (R$) - Outras]]))</f>
        <v/>
      </c>
      <c r="Q64" s="100"/>
      <c r="R64" s="98"/>
      <c r="S64" s="98"/>
    </row>
    <row r="65" spans="1:19" s="78" customFormat="1" x14ac:dyDescent="0.25">
      <c r="A65" s="83"/>
      <c r="B65" s="106"/>
      <c r="C65" s="106"/>
      <c r="D65" s="106"/>
      <c r="E65" s="125"/>
      <c r="F65" s="126"/>
      <c r="G65" s="95"/>
      <c r="H65" s="107"/>
      <c r="I65" s="107"/>
      <c r="J65" s="97"/>
      <c r="K65" s="110"/>
      <c r="L65" s="110"/>
      <c r="M65" s="110"/>
      <c r="N65" s="110"/>
      <c r="O65" s="127"/>
      <c r="P65" s="99" t="str">
        <f>IF(SUM(PAPI20_21[[#This Row],[Recurso financeiro estimado no ano
(R$) - Cobrança Estadual]:[Recurso financeiro estimado no ano (R$) - Outras]]) =0, "",SUM(PAPI20_21[[#This Row],[Recurso financeiro estimado no ano
(R$) - Cobrança Estadual]:[Recurso financeiro estimado no ano (R$) - Outras]]))</f>
        <v/>
      </c>
      <c r="Q65" s="100"/>
      <c r="R65" s="98"/>
      <c r="S65" s="98"/>
    </row>
    <row r="66" spans="1:19" s="78" customFormat="1" x14ac:dyDescent="0.25">
      <c r="A66" s="83"/>
      <c r="B66" s="106"/>
      <c r="C66" s="106"/>
      <c r="D66" s="106"/>
      <c r="E66" s="125"/>
      <c r="F66" s="126"/>
      <c r="G66" s="95"/>
      <c r="H66" s="107"/>
      <c r="I66" s="107"/>
      <c r="J66" s="96"/>
      <c r="K66" s="110"/>
      <c r="L66" s="110"/>
      <c r="M66" s="110"/>
      <c r="N66" s="110"/>
      <c r="O66" s="98"/>
      <c r="P66" s="99" t="str">
        <f>IF(SUM(PAPI20_21[[#This Row],[Recurso financeiro estimado no ano
(R$) - Cobrança Estadual]:[Recurso financeiro estimado no ano (R$) - Outras]]) =0, "",SUM(PAPI20_21[[#This Row],[Recurso financeiro estimado no ano
(R$) - Cobrança Estadual]:[Recurso financeiro estimado no ano (R$) - Outras]]))</f>
        <v/>
      </c>
      <c r="Q66" s="98"/>
      <c r="R66" s="98"/>
      <c r="S66" s="98"/>
    </row>
    <row r="67" spans="1:19" s="78" customFormat="1" x14ac:dyDescent="0.25">
      <c r="A67" s="83"/>
      <c r="B67" s="106"/>
      <c r="C67" s="106"/>
      <c r="D67" s="106"/>
      <c r="E67" s="125"/>
      <c r="F67" s="126"/>
      <c r="G67" s="95"/>
      <c r="H67" s="107"/>
      <c r="I67" s="107"/>
      <c r="J67" s="96"/>
      <c r="K67" s="110"/>
      <c r="L67" s="110"/>
      <c r="M67" s="110"/>
      <c r="N67" s="110"/>
      <c r="O67" s="98"/>
      <c r="P67" s="99" t="str">
        <f>IF(SUM(PAPI20_21[[#This Row],[Recurso financeiro estimado no ano
(R$) - Cobrança Estadual]:[Recurso financeiro estimado no ano (R$) - Outras]]) =0, "",SUM(PAPI20_21[[#This Row],[Recurso financeiro estimado no ano
(R$) - Cobrança Estadual]:[Recurso financeiro estimado no ano (R$) - Outras]]))</f>
        <v/>
      </c>
      <c r="Q67" s="98"/>
      <c r="R67" s="98"/>
      <c r="S67" s="98"/>
    </row>
    <row r="68" spans="1:19" s="78" customFormat="1" x14ac:dyDescent="0.25">
      <c r="A68" s="83"/>
      <c r="B68" s="106"/>
      <c r="C68" s="106"/>
      <c r="D68" s="106"/>
      <c r="E68" s="125"/>
      <c r="F68" s="126"/>
      <c r="G68" s="95"/>
      <c r="H68" s="107"/>
      <c r="I68" s="107"/>
      <c r="J68" s="96"/>
      <c r="K68" s="110"/>
      <c r="L68" s="110"/>
      <c r="M68" s="110"/>
      <c r="N68" s="110"/>
      <c r="O68" s="98"/>
      <c r="P68" s="99" t="str">
        <f>IF(SUM(PAPI20_21[[#This Row],[Recurso financeiro estimado no ano
(R$) - Cobrança Estadual]:[Recurso financeiro estimado no ano (R$) - Outras]]) =0, "",SUM(PAPI20_21[[#This Row],[Recurso financeiro estimado no ano
(R$) - Cobrança Estadual]:[Recurso financeiro estimado no ano (R$) - Outras]]))</f>
        <v/>
      </c>
      <c r="Q68" s="98"/>
      <c r="R68" s="98"/>
      <c r="S68" s="98"/>
    </row>
    <row r="69" spans="1:19" s="78" customFormat="1" x14ac:dyDescent="0.25">
      <c r="A69" s="83"/>
      <c r="B69" s="106"/>
      <c r="C69" s="106"/>
      <c r="D69" s="106"/>
      <c r="E69" s="125"/>
      <c r="F69" s="126"/>
      <c r="G69" s="95"/>
      <c r="H69" s="107"/>
      <c r="I69" s="107"/>
      <c r="J69" s="97"/>
      <c r="K69" s="110"/>
      <c r="L69" s="110"/>
      <c r="M69" s="110"/>
      <c r="N69" s="110"/>
      <c r="O69" s="100"/>
      <c r="P69" s="99" t="str">
        <f>IF(SUM(PAPI20_21[[#This Row],[Recurso financeiro estimado no ano
(R$) - Cobrança Estadual]:[Recurso financeiro estimado no ano (R$) - Outras]]) =0, "",SUM(PAPI20_21[[#This Row],[Recurso financeiro estimado no ano
(R$) - Cobrança Estadual]:[Recurso financeiro estimado no ano (R$) - Outras]]))</f>
        <v/>
      </c>
      <c r="Q69" s="100"/>
      <c r="R69" s="98"/>
      <c r="S69" s="98"/>
    </row>
    <row r="70" spans="1:19" s="78" customFormat="1" x14ac:dyDescent="0.25">
      <c r="A70" s="83"/>
      <c r="B70" s="106"/>
      <c r="C70" s="106"/>
      <c r="D70" s="106"/>
      <c r="E70" s="125"/>
      <c r="F70" s="126"/>
      <c r="G70" s="95"/>
      <c r="H70" s="107"/>
      <c r="I70" s="107"/>
      <c r="J70" s="97"/>
      <c r="K70" s="110"/>
      <c r="L70" s="110"/>
      <c r="M70" s="110"/>
      <c r="N70" s="110"/>
      <c r="O70" s="100"/>
      <c r="P70" s="99" t="str">
        <f>IF(SUM(PAPI20_21[[#This Row],[Recurso financeiro estimado no ano
(R$) - Cobrança Estadual]:[Recurso financeiro estimado no ano (R$) - Outras]]) =0, "",SUM(PAPI20_21[[#This Row],[Recurso financeiro estimado no ano
(R$) - Cobrança Estadual]:[Recurso financeiro estimado no ano (R$) - Outras]]))</f>
        <v/>
      </c>
      <c r="Q70" s="100"/>
      <c r="R70" s="98"/>
      <c r="S70" s="98"/>
    </row>
    <row r="71" spans="1:19" s="78" customFormat="1" x14ac:dyDescent="0.25">
      <c r="A71" s="83"/>
      <c r="B71" s="106"/>
      <c r="C71" s="106"/>
      <c r="D71" s="106"/>
      <c r="E71" s="125"/>
      <c r="F71" s="126"/>
      <c r="G71" s="95"/>
      <c r="H71" s="107"/>
      <c r="I71" s="107"/>
      <c r="J71" s="97"/>
      <c r="K71" s="110"/>
      <c r="L71" s="110"/>
      <c r="M71" s="110"/>
      <c r="N71" s="110"/>
      <c r="O71" s="100"/>
      <c r="P71" s="99" t="str">
        <f>IF(SUM(PAPI20_21[[#This Row],[Recurso financeiro estimado no ano
(R$) - Cobrança Estadual]:[Recurso financeiro estimado no ano (R$) - Outras]]) =0, "",SUM(PAPI20_21[[#This Row],[Recurso financeiro estimado no ano
(R$) - Cobrança Estadual]:[Recurso financeiro estimado no ano (R$) - Outras]]))</f>
        <v/>
      </c>
      <c r="Q71" s="100"/>
      <c r="R71" s="98"/>
      <c r="S71" s="98"/>
    </row>
    <row r="72" spans="1:19" s="78" customFormat="1" x14ac:dyDescent="0.25">
      <c r="A72" s="83"/>
      <c r="B72" s="106"/>
      <c r="C72" s="106"/>
      <c r="D72" s="106"/>
      <c r="E72" s="125"/>
      <c r="F72" s="126"/>
      <c r="G72" s="95"/>
      <c r="H72" s="107"/>
      <c r="I72" s="107"/>
      <c r="J72" s="96"/>
      <c r="K72" s="110"/>
      <c r="L72" s="110"/>
      <c r="M72" s="110"/>
      <c r="N72" s="110"/>
      <c r="O72" s="98"/>
      <c r="P72" s="99" t="str">
        <f>IF(SUM(PAPI20_21[[#This Row],[Recurso financeiro estimado no ano
(R$) - Cobrança Estadual]:[Recurso financeiro estimado no ano (R$) - Outras]]) =0, "",SUM(PAPI20_21[[#This Row],[Recurso financeiro estimado no ano
(R$) - Cobrança Estadual]:[Recurso financeiro estimado no ano (R$) - Outras]]))</f>
        <v/>
      </c>
      <c r="Q72" s="98"/>
      <c r="R72" s="98"/>
      <c r="S72" s="98"/>
    </row>
    <row r="73" spans="1:19" s="78" customFormat="1" x14ac:dyDescent="0.25">
      <c r="A73" s="83"/>
      <c r="B73" s="106"/>
      <c r="C73" s="106"/>
      <c r="D73" s="106"/>
      <c r="E73" s="125"/>
      <c r="F73" s="126"/>
      <c r="G73" s="95"/>
      <c r="H73" s="107"/>
      <c r="I73" s="107"/>
      <c r="J73" s="96"/>
      <c r="K73" s="110"/>
      <c r="L73" s="110"/>
      <c r="M73" s="110"/>
      <c r="N73" s="110"/>
      <c r="O73" s="98"/>
      <c r="P73" s="99" t="str">
        <f>IF(SUM(PAPI20_21[[#This Row],[Recurso financeiro estimado no ano
(R$) - Cobrança Estadual]:[Recurso financeiro estimado no ano (R$) - Outras]]) =0, "",SUM(PAPI20_21[[#This Row],[Recurso financeiro estimado no ano
(R$) - Cobrança Estadual]:[Recurso financeiro estimado no ano (R$) - Outras]]))</f>
        <v/>
      </c>
      <c r="Q73" s="98"/>
      <c r="R73" s="98"/>
      <c r="S73" s="98"/>
    </row>
    <row r="74" spans="1:19" s="78" customFormat="1" x14ac:dyDescent="0.25">
      <c r="A74" s="83"/>
      <c r="B74" s="106"/>
      <c r="C74" s="106"/>
      <c r="D74" s="106"/>
      <c r="E74" s="125"/>
      <c r="F74" s="126"/>
      <c r="G74" s="95"/>
      <c r="H74" s="107"/>
      <c r="I74" s="107"/>
      <c r="J74" s="96"/>
      <c r="K74" s="110"/>
      <c r="L74" s="110"/>
      <c r="M74" s="110"/>
      <c r="N74" s="110"/>
      <c r="O74" s="98"/>
      <c r="P74" s="99" t="str">
        <f>IF(SUM(PAPI20_21[[#This Row],[Recurso financeiro estimado no ano
(R$) - Cobrança Estadual]:[Recurso financeiro estimado no ano (R$) - Outras]]) =0, "",SUM(PAPI20_21[[#This Row],[Recurso financeiro estimado no ano
(R$) - Cobrança Estadual]:[Recurso financeiro estimado no ano (R$) - Outras]]))</f>
        <v/>
      </c>
      <c r="Q74" s="98"/>
      <c r="R74" s="98"/>
      <c r="S74" s="98"/>
    </row>
    <row r="75" spans="1:19" s="78" customFormat="1" x14ac:dyDescent="0.25">
      <c r="A75" s="83"/>
      <c r="B75" s="106"/>
      <c r="C75" s="106"/>
      <c r="D75" s="106"/>
      <c r="E75" s="125"/>
      <c r="F75" s="126"/>
      <c r="G75" s="95"/>
      <c r="H75" s="107"/>
      <c r="I75" s="107"/>
      <c r="J75" s="96"/>
      <c r="K75" s="110"/>
      <c r="L75" s="110"/>
      <c r="M75" s="110"/>
      <c r="N75" s="110"/>
      <c r="O75" s="98"/>
      <c r="P75" s="99" t="str">
        <f>IF(SUM(PAPI20_21[[#This Row],[Recurso financeiro estimado no ano
(R$) - Cobrança Estadual]:[Recurso financeiro estimado no ano (R$) - Outras]]) =0, "",SUM(PAPI20_21[[#This Row],[Recurso financeiro estimado no ano
(R$) - Cobrança Estadual]:[Recurso financeiro estimado no ano (R$) - Outras]]))</f>
        <v/>
      </c>
      <c r="Q75" s="98"/>
      <c r="R75" s="98"/>
      <c r="S75" s="98"/>
    </row>
    <row r="76" spans="1:19" s="78" customFormat="1" x14ac:dyDescent="0.25">
      <c r="A76" s="83"/>
      <c r="B76" s="106"/>
      <c r="C76" s="106"/>
      <c r="D76" s="106"/>
      <c r="E76" s="125"/>
      <c r="F76" s="126"/>
      <c r="G76" s="95"/>
      <c r="H76" s="107"/>
      <c r="I76" s="107"/>
      <c r="J76" s="96"/>
      <c r="K76" s="110"/>
      <c r="L76" s="110"/>
      <c r="M76" s="110"/>
      <c r="N76" s="110"/>
      <c r="O76" s="98"/>
      <c r="P76" s="99" t="str">
        <f>IF(SUM(PAPI20_21[[#This Row],[Recurso financeiro estimado no ano
(R$) - Cobrança Estadual]:[Recurso financeiro estimado no ano (R$) - Outras]]) =0, "",SUM(PAPI20_21[[#This Row],[Recurso financeiro estimado no ano
(R$) - Cobrança Estadual]:[Recurso financeiro estimado no ano (R$) - Outras]]))</f>
        <v/>
      </c>
      <c r="Q76" s="98"/>
      <c r="R76" s="98"/>
      <c r="S76" s="98"/>
    </row>
    <row r="77" spans="1:19" s="78" customFormat="1" x14ac:dyDescent="0.25">
      <c r="A77" s="83"/>
      <c r="B77" s="106"/>
      <c r="C77" s="106"/>
      <c r="D77" s="106"/>
      <c r="E77" s="125"/>
      <c r="F77" s="126"/>
      <c r="G77" s="95"/>
      <c r="H77" s="107"/>
      <c r="I77" s="107"/>
      <c r="J77" s="96"/>
      <c r="K77" s="110"/>
      <c r="L77" s="110"/>
      <c r="M77" s="110"/>
      <c r="N77" s="110"/>
      <c r="O77" s="98"/>
      <c r="P77" s="99" t="str">
        <f>IF(SUM(PAPI20_21[[#This Row],[Recurso financeiro estimado no ano
(R$) - Cobrança Estadual]:[Recurso financeiro estimado no ano (R$) - Outras]]) =0, "",SUM(PAPI20_21[[#This Row],[Recurso financeiro estimado no ano
(R$) - Cobrança Estadual]:[Recurso financeiro estimado no ano (R$) - Outras]]))</f>
        <v/>
      </c>
      <c r="Q77" s="100"/>
      <c r="R77" s="98"/>
      <c r="S77" s="98"/>
    </row>
    <row r="78" spans="1:19" s="78" customFormat="1" x14ac:dyDescent="0.25">
      <c r="A78" s="83"/>
      <c r="B78" s="106"/>
      <c r="C78" s="106"/>
      <c r="D78" s="106"/>
      <c r="E78" s="125"/>
      <c r="F78" s="126"/>
      <c r="G78" s="95"/>
      <c r="H78" s="107"/>
      <c r="I78" s="107"/>
      <c r="J78" s="97"/>
      <c r="K78" s="110"/>
      <c r="L78" s="110"/>
      <c r="M78" s="110"/>
      <c r="N78" s="110"/>
      <c r="O78" s="100"/>
      <c r="P78" s="99" t="str">
        <f>IF(SUM(PAPI20_21[[#This Row],[Recurso financeiro estimado no ano
(R$) - Cobrança Estadual]:[Recurso financeiro estimado no ano (R$) - Outras]]) =0, "",SUM(PAPI20_21[[#This Row],[Recurso financeiro estimado no ano
(R$) - Cobrança Estadual]:[Recurso financeiro estimado no ano (R$) - Outras]]))</f>
        <v/>
      </c>
      <c r="Q78" s="100"/>
      <c r="R78" s="98"/>
      <c r="S78" s="98"/>
    </row>
    <row r="79" spans="1:19" s="78" customFormat="1" x14ac:dyDescent="0.25">
      <c r="A79" s="83"/>
      <c r="B79" s="106"/>
      <c r="C79" s="106"/>
      <c r="D79" s="106"/>
      <c r="E79" s="125"/>
      <c r="F79" s="126"/>
      <c r="G79" s="95"/>
      <c r="H79" s="107"/>
      <c r="I79" s="107"/>
      <c r="J79" s="96"/>
      <c r="K79" s="110"/>
      <c r="L79" s="110"/>
      <c r="M79" s="110"/>
      <c r="N79" s="110"/>
      <c r="O79" s="98"/>
      <c r="P79" s="99" t="str">
        <f>IF(SUM(PAPI20_21[[#This Row],[Recurso financeiro estimado no ano
(R$) - Cobrança Estadual]:[Recurso financeiro estimado no ano (R$) - Outras]]) =0, "",SUM(PAPI20_21[[#This Row],[Recurso financeiro estimado no ano
(R$) - Cobrança Estadual]:[Recurso financeiro estimado no ano (R$) - Outras]]))</f>
        <v/>
      </c>
      <c r="Q79" s="98"/>
      <c r="R79" s="98"/>
      <c r="S79" s="98"/>
    </row>
    <row r="80" spans="1:19" s="78" customFormat="1" x14ac:dyDescent="0.25">
      <c r="A80" s="83"/>
      <c r="B80" s="106"/>
      <c r="C80" s="106"/>
      <c r="D80" s="106"/>
      <c r="E80" s="125"/>
      <c r="F80" s="126"/>
      <c r="G80" s="95"/>
      <c r="H80" s="107"/>
      <c r="I80" s="107"/>
      <c r="J80" s="97"/>
      <c r="K80" s="110"/>
      <c r="L80" s="110"/>
      <c r="M80" s="110"/>
      <c r="N80" s="110"/>
      <c r="O80" s="100"/>
      <c r="P80" s="99" t="str">
        <f>IF(SUM(PAPI20_21[[#This Row],[Recurso financeiro estimado no ano
(R$) - Cobrança Estadual]:[Recurso financeiro estimado no ano (R$) - Outras]]) =0, "",SUM(PAPI20_21[[#This Row],[Recurso financeiro estimado no ano
(R$) - Cobrança Estadual]:[Recurso financeiro estimado no ano (R$) - Outras]]))</f>
        <v/>
      </c>
      <c r="Q80" s="100"/>
      <c r="R80" s="98"/>
      <c r="S80" s="98"/>
    </row>
    <row r="81" spans="1:19" s="78" customFormat="1" x14ac:dyDescent="0.25">
      <c r="A81" s="83"/>
      <c r="B81" s="106"/>
      <c r="C81" s="106"/>
      <c r="D81" s="106"/>
      <c r="E81" s="125"/>
      <c r="F81" s="126"/>
      <c r="G81" s="95"/>
      <c r="H81" s="107"/>
      <c r="I81" s="107"/>
      <c r="J81" s="97"/>
      <c r="K81" s="110"/>
      <c r="L81" s="110"/>
      <c r="M81" s="110"/>
      <c r="N81" s="110"/>
      <c r="O81" s="100"/>
      <c r="P81" s="99" t="str">
        <f>IF(SUM(PAPI20_21[[#This Row],[Recurso financeiro estimado no ano
(R$) - Cobrança Estadual]:[Recurso financeiro estimado no ano (R$) - Outras]]) =0, "",SUM(PAPI20_21[[#This Row],[Recurso financeiro estimado no ano
(R$) - Cobrança Estadual]:[Recurso financeiro estimado no ano (R$) - Outras]]))</f>
        <v/>
      </c>
      <c r="Q81" s="100"/>
      <c r="R81" s="98"/>
      <c r="S81" s="98"/>
    </row>
    <row r="82" spans="1:19" s="78" customFormat="1" x14ac:dyDescent="0.25">
      <c r="A82" s="83"/>
      <c r="B82" s="106"/>
      <c r="C82" s="106"/>
      <c r="D82" s="106"/>
      <c r="E82" s="125"/>
      <c r="F82" s="126"/>
      <c r="G82" s="95"/>
      <c r="H82" s="107"/>
      <c r="I82" s="107"/>
      <c r="J82" s="97"/>
      <c r="K82" s="110"/>
      <c r="L82" s="110"/>
      <c r="M82" s="110"/>
      <c r="N82" s="110"/>
      <c r="O82" s="100"/>
      <c r="P82" s="99" t="str">
        <f>IF(SUM(PAPI20_21[[#This Row],[Recurso financeiro estimado no ano
(R$) - Cobrança Estadual]:[Recurso financeiro estimado no ano (R$) - Outras]]) =0, "",SUM(PAPI20_21[[#This Row],[Recurso financeiro estimado no ano
(R$) - Cobrança Estadual]:[Recurso financeiro estimado no ano (R$) - Outras]]))</f>
        <v/>
      </c>
      <c r="Q82" s="100"/>
      <c r="R82" s="98"/>
      <c r="S82" s="98"/>
    </row>
    <row r="83" spans="1:19" s="78" customFormat="1" x14ac:dyDescent="0.25">
      <c r="A83" s="83"/>
      <c r="B83" s="106"/>
      <c r="C83" s="106"/>
      <c r="D83" s="106"/>
      <c r="E83" s="125"/>
      <c r="F83" s="126"/>
      <c r="G83" s="95"/>
      <c r="H83" s="107"/>
      <c r="I83" s="107"/>
      <c r="J83" s="96"/>
      <c r="K83" s="128"/>
      <c r="L83" s="128"/>
      <c r="M83" s="128"/>
      <c r="N83" s="128"/>
      <c r="O83" s="96"/>
      <c r="P83" s="77" t="str">
        <f>IF(SUM(PAPI20_21[[#This Row],[Recurso financeiro estimado no ano
(R$) - Cobrança Estadual]:[Recurso financeiro estimado no ano (R$) - Outras]]) =0, "",SUM(PAPI20_21[[#This Row],[Recurso financeiro estimado no ano
(R$) - Cobrança Estadual]:[Recurso financeiro estimado no ano (R$) - Outras]]))</f>
        <v/>
      </c>
      <c r="Q83" s="84"/>
      <c r="R83" s="84"/>
      <c r="S83" s="96"/>
    </row>
    <row r="84" spans="1:19" s="78" customFormat="1" x14ac:dyDescent="0.25">
      <c r="A84" s="83"/>
      <c r="B84" s="106"/>
      <c r="C84" s="106"/>
      <c r="D84" s="106"/>
      <c r="E84" s="125"/>
      <c r="F84" s="126"/>
      <c r="G84" s="95"/>
      <c r="H84" s="107"/>
      <c r="I84" s="107"/>
      <c r="J84" s="97"/>
      <c r="K84" s="128"/>
      <c r="L84" s="128"/>
      <c r="M84" s="128"/>
      <c r="N84" s="128"/>
      <c r="O84" s="97"/>
      <c r="P84" s="77" t="str">
        <f>IF(SUM(PAPI20_21[[#This Row],[Recurso financeiro estimado no ano
(R$) - Cobrança Estadual]:[Recurso financeiro estimado no ano (R$) - Outras]]) =0, "",SUM(PAPI20_21[[#This Row],[Recurso financeiro estimado no ano
(R$) - Cobrança Estadual]:[Recurso financeiro estimado no ano (R$) - Outras]]))</f>
        <v/>
      </c>
      <c r="Q84" s="97"/>
      <c r="R84" s="84"/>
      <c r="S84" s="96"/>
    </row>
    <row r="85" spans="1:19" s="78" customFormat="1" x14ac:dyDescent="0.25">
      <c r="A85" s="83"/>
      <c r="B85" s="106"/>
      <c r="C85" s="106"/>
      <c r="D85" s="106"/>
      <c r="E85" s="125"/>
      <c r="F85" s="126"/>
      <c r="G85" s="95"/>
      <c r="H85" s="107"/>
      <c r="I85" s="107"/>
      <c r="J85" s="96"/>
      <c r="K85" s="128"/>
      <c r="L85" s="128"/>
      <c r="M85" s="128"/>
      <c r="N85" s="128"/>
      <c r="O85" s="96"/>
      <c r="P85" s="77" t="str">
        <f>IF(SUM(PAPI20_21[[#This Row],[Recurso financeiro estimado no ano
(R$) - Cobrança Estadual]:[Recurso financeiro estimado no ano (R$) - Outras]]) =0, "",SUM(PAPI20_21[[#This Row],[Recurso financeiro estimado no ano
(R$) - Cobrança Estadual]:[Recurso financeiro estimado no ano (R$) - Outras]]))</f>
        <v/>
      </c>
      <c r="Q85" s="97"/>
      <c r="R85" s="84"/>
      <c r="S85" s="96"/>
    </row>
    <row r="86" spans="1:19" s="78" customFormat="1" x14ac:dyDescent="0.25">
      <c r="A86" s="83"/>
      <c r="B86" s="106"/>
      <c r="C86" s="106"/>
      <c r="D86" s="106"/>
      <c r="E86" s="125"/>
      <c r="F86" s="126"/>
      <c r="G86" s="95"/>
      <c r="H86" s="107"/>
      <c r="I86" s="107"/>
      <c r="J86" s="96"/>
      <c r="K86" s="128"/>
      <c r="L86" s="128"/>
      <c r="M86" s="128"/>
      <c r="N86" s="128"/>
      <c r="O86" s="96"/>
      <c r="P86" s="77" t="str">
        <f>IF(SUM(PAPI20_21[[#This Row],[Recurso financeiro estimado no ano
(R$) - Cobrança Estadual]:[Recurso financeiro estimado no ano (R$) - Outras]]) =0, "",SUM(PAPI20_21[[#This Row],[Recurso financeiro estimado no ano
(R$) - Cobrança Estadual]:[Recurso financeiro estimado no ano (R$) - Outras]]))</f>
        <v/>
      </c>
      <c r="Q86" s="84"/>
      <c r="R86" s="84"/>
      <c r="S86" s="96"/>
    </row>
    <row r="87" spans="1:19" s="78" customFormat="1" x14ac:dyDescent="0.25">
      <c r="A87" s="83"/>
      <c r="B87" s="106"/>
      <c r="C87" s="106"/>
      <c r="D87" s="106"/>
      <c r="E87" s="125"/>
      <c r="F87" s="126"/>
      <c r="G87" s="95"/>
      <c r="H87" s="107"/>
      <c r="I87" s="107"/>
      <c r="J87" s="96"/>
      <c r="K87" s="128"/>
      <c r="L87" s="128"/>
      <c r="M87" s="128"/>
      <c r="N87" s="128"/>
      <c r="O87" s="96"/>
      <c r="P87" s="77" t="str">
        <f>IF(SUM(PAPI20_21[[#This Row],[Recurso financeiro estimado no ano
(R$) - Cobrança Estadual]:[Recurso financeiro estimado no ano (R$) - Outras]]) =0, "",SUM(PAPI20_21[[#This Row],[Recurso financeiro estimado no ano
(R$) - Cobrança Estadual]:[Recurso financeiro estimado no ano (R$) - Outras]]))</f>
        <v/>
      </c>
      <c r="Q87" s="97"/>
      <c r="R87" s="84"/>
      <c r="S87" s="96"/>
    </row>
    <row r="88" spans="1:19" s="78" customFormat="1" x14ac:dyDescent="0.25">
      <c r="A88" s="83"/>
      <c r="B88" s="106"/>
      <c r="C88" s="106"/>
      <c r="D88" s="106"/>
      <c r="E88" s="125"/>
      <c r="F88" s="126"/>
      <c r="G88" s="95"/>
      <c r="H88" s="107"/>
      <c r="I88" s="107"/>
      <c r="J88" s="96"/>
      <c r="K88" s="128"/>
      <c r="L88" s="128"/>
      <c r="M88" s="128"/>
      <c r="N88" s="128"/>
      <c r="O88" s="96"/>
      <c r="P88" s="77" t="str">
        <f>IF(SUM(PAPI20_21[[#This Row],[Recurso financeiro estimado no ano
(R$) - Cobrança Estadual]:[Recurso financeiro estimado no ano (R$) - Outras]]) =0, "",SUM(PAPI20_21[[#This Row],[Recurso financeiro estimado no ano
(R$) - Cobrança Estadual]:[Recurso financeiro estimado no ano (R$) - Outras]]))</f>
        <v/>
      </c>
      <c r="Q88" s="84"/>
      <c r="R88" s="84"/>
      <c r="S88" s="96"/>
    </row>
    <row r="89" spans="1:19" s="78" customFormat="1" x14ac:dyDescent="0.25">
      <c r="A89" s="83"/>
      <c r="B89" s="106"/>
      <c r="C89" s="106"/>
      <c r="D89" s="106"/>
      <c r="E89" s="125"/>
      <c r="F89" s="126"/>
      <c r="G89" s="95"/>
      <c r="H89" s="107"/>
      <c r="I89" s="107"/>
      <c r="J89" s="97"/>
      <c r="K89" s="128"/>
      <c r="L89" s="128"/>
      <c r="M89" s="128"/>
      <c r="N89" s="128"/>
      <c r="O89" s="97"/>
      <c r="P89" s="77" t="str">
        <f>IF(SUM(PAPI20_21[[#This Row],[Recurso financeiro estimado no ano
(R$) - Cobrança Estadual]:[Recurso financeiro estimado no ano (R$) - Outras]]) =0, "",SUM(PAPI20_21[[#This Row],[Recurso financeiro estimado no ano
(R$) - Cobrança Estadual]:[Recurso financeiro estimado no ano (R$) - Outras]]))</f>
        <v/>
      </c>
      <c r="Q89" s="96"/>
      <c r="R89" s="84"/>
      <c r="S89" s="96"/>
    </row>
    <row r="90" spans="1:19" s="78" customFormat="1" x14ac:dyDescent="0.25">
      <c r="A90" s="83"/>
      <c r="B90" s="106"/>
      <c r="C90" s="106"/>
      <c r="D90" s="106"/>
      <c r="E90" s="125"/>
      <c r="F90" s="126"/>
      <c r="G90" s="95"/>
      <c r="H90" s="107"/>
      <c r="I90" s="107"/>
      <c r="J90" s="97"/>
      <c r="K90" s="128"/>
      <c r="L90" s="128"/>
      <c r="M90" s="128"/>
      <c r="N90" s="128"/>
      <c r="O90" s="96"/>
      <c r="P90" s="77" t="str">
        <f>IF(SUM(PAPI20_21[[#This Row],[Recurso financeiro estimado no ano
(R$) - Cobrança Estadual]:[Recurso financeiro estimado no ano (R$) - Outras]]) =0, "",SUM(PAPI20_21[[#This Row],[Recurso financeiro estimado no ano
(R$) - Cobrança Estadual]:[Recurso financeiro estimado no ano (R$) - Outras]]))</f>
        <v/>
      </c>
      <c r="Q90" s="97"/>
      <c r="R90" s="84"/>
      <c r="S90" s="96"/>
    </row>
    <row r="91" spans="1:19" s="78" customFormat="1" x14ac:dyDescent="0.25">
      <c r="A91" s="83"/>
      <c r="B91" s="106"/>
      <c r="C91" s="106"/>
      <c r="D91" s="106"/>
      <c r="E91" s="125"/>
      <c r="F91" s="126"/>
      <c r="G91" s="95"/>
      <c r="H91" s="107"/>
      <c r="I91" s="107"/>
      <c r="J91" s="96"/>
      <c r="K91" s="128"/>
      <c r="L91" s="128"/>
      <c r="M91" s="128"/>
      <c r="N91" s="128"/>
      <c r="O91" s="96"/>
      <c r="P91" s="77" t="str">
        <f>IF(SUM(PAPI20_21[[#This Row],[Recurso financeiro estimado no ano
(R$) - Cobrança Estadual]:[Recurso financeiro estimado no ano (R$) - Outras]]) =0, "",SUM(PAPI20_21[[#This Row],[Recurso financeiro estimado no ano
(R$) - Cobrança Estadual]:[Recurso financeiro estimado no ano (R$) - Outras]]))</f>
        <v/>
      </c>
      <c r="Q91" s="84"/>
      <c r="R91" s="84"/>
      <c r="S91" s="96"/>
    </row>
    <row r="92" spans="1:19" s="78" customFormat="1" x14ac:dyDescent="0.25">
      <c r="A92" s="83"/>
      <c r="B92" s="106"/>
      <c r="C92" s="106"/>
      <c r="D92" s="106"/>
      <c r="E92" s="125"/>
      <c r="F92" s="126"/>
      <c r="G92" s="95"/>
      <c r="H92" s="107"/>
      <c r="I92" s="107"/>
      <c r="J92" s="97"/>
      <c r="K92" s="128"/>
      <c r="L92" s="128"/>
      <c r="M92" s="128"/>
      <c r="N92" s="128"/>
      <c r="O92" s="97"/>
      <c r="P92" s="77" t="str">
        <f>IF(SUM(PAPI20_21[[#This Row],[Recurso financeiro estimado no ano
(R$) - Cobrança Estadual]:[Recurso financeiro estimado no ano (R$) - Outras]]) =0, "",SUM(PAPI20_21[[#This Row],[Recurso financeiro estimado no ano
(R$) - Cobrança Estadual]:[Recurso financeiro estimado no ano (R$) - Outras]]))</f>
        <v/>
      </c>
      <c r="Q92" s="97"/>
      <c r="R92" s="84"/>
      <c r="S92" s="96"/>
    </row>
    <row r="93" spans="1:19" s="78" customFormat="1" x14ac:dyDescent="0.25">
      <c r="A93" s="83"/>
      <c r="B93" s="106"/>
      <c r="C93" s="106"/>
      <c r="D93" s="106"/>
      <c r="E93" s="125"/>
      <c r="F93" s="126"/>
      <c r="G93" s="95"/>
      <c r="H93" s="107"/>
      <c r="I93" s="107"/>
      <c r="J93" s="96"/>
      <c r="K93" s="128"/>
      <c r="L93" s="128"/>
      <c r="M93" s="128"/>
      <c r="N93" s="128"/>
      <c r="O93" s="96"/>
      <c r="P93" s="77" t="str">
        <f>IF(SUM(PAPI20_21[[#This Row],[Recurso financeiro estimado no ano
(R$) - Cobrança Estadual]:[Recurso financeiro estimado no ano (R$) - Outras]]) =0, "",SUM(PAPI20_21[[#This Row],[Recurso financeiro estimado no ano
(R$) - Cobrança Estadual]:[Recurso financeiro estimado no ano (R$) - Outras]]))</f>
        <v/>
      </c>
      <c r="Q93" s="84"/>
      <c r="R93" s="84"/>
      <c r="S93" s="96"/>
    </row>
    <row r="94" spans="1:19" s="78" customFormat="1" x14ac:dyDescent="0.25">
      <c r="A94" s="83"/>
      <c r="B94" s="106"/>
      <c r="C94" s="106"/>
      <c r="D94" s="106"/>
      <c r="E94" s="125"/>
      <c r="F94" s="126"/>
      <c r="G94" s="95"/>
      <c r="H94" s="107"/>
      <c r="I94" s="107"/>
      <c r="J94" s="96"/>
      <c r="K94" s="128"/>
      <c r="L94" s="128"/>
      <c r="M94" s="128"/>
      <c r="N94" s="128"/>
      <c r="O94" s="96"/>
      <c r="P94" s="77" t="str">
        <f>IF(SUM(PAPI20_21[[#This Row],[Recurso financeiro estimado no ano
(R$) - Cobrança Estadual]:[Recurso financeiro estimado no ano (R$) - Outras]]) =0, "",SUM(PAPI20_21[[#This Row],[Recurso financeiro estimado no ano
(R$) - Cobrança Estadual]:[Recurso financeiro estimado no ano (R$) - Outras]]))</f>
        <v/>
      </c>
      <c r="Q94" s="84"/>
      <c r="R94" s="84"/>
      <c r="S94" s="96"/>
    </row>
    <row r="95" spans="1:19" s="78" customFormat="1" x14ac:dyDescent="0.25">
      <c r="A95" s="83"/>
      <c r="B95" s="106"/>
      <c r="C95" s="106"/>
      <c r="D95" s="106"/>
      <c r="E95" s="125"/>
      <c r="F95" s="126"/>
      <c r="G95" s="95"/>
      <c r="H95" s="107"/>
      <c r="I95" s="107"/>
      <c r="J95" s="96"/>
      <c r="K95" s="128"/>
      <c r="L95" s="128"/>
      <c r="M95" s="128"/>
      <c r="N95" s="128"/>
      <c r="O95" s="96"/>
      <c r="P95" s="77" t="str">
        <f>IF(SUM(PAPI20_21[[#This Row],[Recurso financeiro estimado no ano
(R$) - Cobrança Estadual]:[Recurso financeiro estimado no ano (R$) - Outras]]) =0, "",SUM(PAPI20_21[[#This Row],[Recurso financeiro estimado no ano
(R$) - Cobrança Estadual]:[Recurso financeiro estimado no ano (R$) - Outras]]))</f>
        <v/>
      </c>
      <c r="Q95" s="84"/>
      <c r="R95" s="84"/>
      <c r="S95" s="96"/>
    </row>
    <row r="96" spans="1:19" s="78" customFormat="1" x14ac:dyDescent="0.25">
      <c r="A96" s="83"/>
      <c r="B96" s="106"/>
      <c r="C96" s="106"/>
      <c r="D96" s="106"/>
      <c r="E96" s="125"/>
      <c r="F96" s="126"/>
      <c r="G96" s="95"/>
      <c r="H96" s="107"/>
      <c r="I96" s="107"/>
      <c r="J96" s="96"/>
      <c r="K96" s="128"/>
      <c r="L96" s="128"/>
      <c r="M96" s="128"/>
      <c r="N96" s="128"/>
      <c r="O96" s="96"/>
      <c r="P96" s="77" t="str">
        <f>IF(SUM(PAPI20_21[[#This Row],[Recurso financeiro estimado no ano
(R$) - Cobrança Estadual]:[Recurso financeiro estimado no ano (R$) - Outras]]) =0, "",SUM(PAPI20_21[[#This Row],[Recurso financeiro estimado no ano
(R$) - Cobrança Estadual]:[Recurso financeiro estimado no ano (R$) - Outras]]))</f>
        <v/>
      </c>
      <c r="Q96" s="84"/>
      <c r="R96" s="84"/>
      <c r="S96" s="96"/>
    </row>
    <row r="97" spans="1:19" s="78" customFormat="1" x14ac:dyDescent="0.25">
      <c r="A97" s="83"/>
      <c r="B97" s="106"/>
      <c r="C97" s="106"/>
      <c r="D97" s="106"/>
      <c r="E97" s="125"/>
      <c r="F97" s="126"/>
      <c r="G97" s="95"/>
      <c r="H97" s="107"/>
      <c r="I97" s="107"/>
      <c r="J97" s="96"/>
      <c r="K97" s="128"/>
      <c r="L97" s="128"/>
      <c r="M97" s="128"/>
      <c r="N97" s="128"/>
      <c r="O97" s="96"/>
      <c r="P97" s="77" t="str">
        <f>IF(SUM(PAPI20_21[[#This Row],[Recurso financeiro estimado no ano
(R$) - Cobrança Estadual]:[Recurso financeiro estimado no ano (R$) - Outras]]) =0, "",SUM(PAPI20_21[[#This Row],[Recurso financeiro estimado no ano
(R$) - Cobrança Estadual]:[Recurso financeiro estimado no ano (R$) - Outras]]))</f>
        <v/>
      </c>
      <c r="Q97" s="84"/>
      <c r="R97" s="84"/>
      <c r="S97" s="96"/>
    </row>
    <row r="98" spans="1:19" s="78" customFormat="1" x14ac:dyDescent="0.25">
      <c r="A98" s="83"/>
      <c r="B98" s="106"/>
      <c r="C98" s="106"/>
      <c r="D98" s="106"/>
      <c r="E98" s="125"/>
      <c r="F98" s="126"/>
      <c r="G98" s="95"/>
      <c r="H98" s="107"/>
      <c r="I98" s="107"/>
      <c r="J98" s="96"/>
      <c r="K98" s="128"/>
      <c r="L98" s="128"/>
      <c r="M98" s="128"/>
      <c r="N98" s="128"/>
      <c r="O98" s="96"/>
      <c r="P98" s="77" t="str">
        <f>IF(SUM(PAPI20_21[[#This Row],[Recurso financeiro estimado no ano
(R$) - Cobrança Estadual]:[Recurso financeiro estimado no ano (R$) - Outras]]) =0, "",SUM(PAPI20_21[[#This Row],[Recurso financeiro estimado no ano
(R$) - Cobrança Estadual]:[Recurso financeiro estimado no ano (R$) - Outras]]))</f>
        <v/>
      </c>
      <c r="Q98" s="84"/>
      <c r="R98" s="84"/>
      <c r="S98" s="96"/>
    </row>
    <row r="99" spans="1:19" s="78" customFormat="1" x14ac:dyDescent="0.25">
      <c r="A99" s="83"/>
      <c r="B99" s="106"/>
      <c r="C99" s="106"/>
      <c r="D99" s="106"/>
      <c r="E99" s="125"/>
      <c r="F99" s="126"/>
      <c r="G99" s="95"/>
      <c r="H99" s="107"/>
      <c r="I99" s="107"/>
      <c r="J99" s="97"/>
      <c r="K99" s="128"/>
      <c r="L99" s="128"/>
      <c r="M99" s="128"/>
      <c r="N99" s="128"/>
      <c r="O99" s="97"/>
      <c r="P99" s="77" t="str">
        <f>IF(SUM(PAPI20_21[[#This Row],[Recurso financeiro estimado no ano
(R$) - Cobrança Estadual]:[Recurso financeiro estimado no ano (R$) - Outras]]) =0, "",SUM(PAPI20_21[[#This Row],[Recurso financeiro estimado no ano
(R$) - Cobrança Estadual]:[Recurso financeiro estimado no ano (R$) - Outras]]))</f>
        <v/>
      </c>
      <c r="Q99" s="97"/>
      <c r="R99" s="84"/>
      <c r="S99" s="96"/>
    </row>
    <row r="100" spans="1:19" s="78" customFormat="1" x14ac:dyDescent="0.25">
      <c r="A100" s="83"/>
      <c r="B100" s="106"/>
      <c r="C100" s="106"/>
      <c r="D100" s="106"/>
      <c r="E100" s="125"/>
      <c r="F100" s="126"/>
      <c r="G100" s="95"/>
      <c r="H100" s="107"/>
      <c r="I100" s="107"/>
      <c r="J100" s="96"/>
      <c r="K100" s="128"/>
      <c r="L100" s="128"/>
      <c r="M100" s="128"/>
      <c r="N100" s="128"/>
      <c r="O100" s="96"/>
      <c r="P100" s="77" t="str">
        <f>IF(SUM(PAPI20_21[[#This Row],[Recurso financeiro estimado no ano
(R$) - Cobrança Estadual]:[Recurso financeiro estimado no ano (R$) - Outras]]) =0, "",SUM(PAPI20_21[[#This Row],[Recurso financeiro estimado no ano
(R$) - Cobrança Estadual]:[Recurso financeiro estimado no ano (R$) - Outras]]))</f>
        <v/>
      </c>
      <c r="Q100" s="84"/>
      <c r="R100" s="84"/>
      <c r="S100" s="96"/>
    </row>
    <row r="101" spans="1:19" s="79" customFormat="1" x14ac:dyDescent="0.25">
      <c r="A101" s="83"/>
      <c r="B101" s="106"/>
      <c r="C101" s="106"/>
      <c r="D101" s="106"/>
      <c r="E101" s="125"/>
      <c r="F101" s="126"/>
      <c r="G101" s="95"/>
      <c r="H101" s="107"/>
      <c r="I101" s="107"/>
      <c r="J101" s="96"/>
      <c r="K101" s="128"/>
      <c r="L101" s="128"/>
      <c r="M101" s="128"/>
      <c r="N101" s="128"/>
      <c r="O101" s="96"/>
      <c r="P101" s="77" t="str">
        <f>IF(SUM(PAPI20_21[[#This Row],[Recurso financeiro estimado no ano
(R$) - Cobrança Estadual]:[Recurso financeiro estimado no ano (R$) - Outras]]) =0, "",SUM(PAPI20_21[[#This Row],[Recurso financeiro estimado no ano
(R$) - Cobrança Estadual]:[Recurso financeiro estimado no ano (R$) - Outras]]))</f>
        <v/>
      </c>
      <c r="Q101" s="84"/>
      <c r="R101" s="84"/>
      <c r="S101" s="96"/>
    </row>
    <row r="102" spans="1:19" x14ac:dyDescent="0.25">
      <c r="A102" s="83"/>
      <c r="B102" s="106"/>
      <c r="C102" s="106"/>
      <c r="D102" s="106"/>
      <c r="E102" s="125"/>
      <c r="F102" s="126"/>
      <c r="G102" s="95"/>
      <c r="H102" s="107"/>
      <c r="I102" s="107"/>
      <c r="J102" s="96"/>
      <c r="K102" s="128"/>
      <c r="L102" s="128"/>
      <c r="M102" s="128"/>
      <c r="N102" s="128"/>
      <c r="O102" s="96"/>
      <c r="P102" s="77" t="str">
        <f>IF(SUM(PAPI20_21[[#This Row],[Recurso financeiro estimado no ano
(R$) - Cobrança Estadual]:[Recurso financeiro estimado no ano (R$) - Outras]]) =0, "",SUM(PAPI20_21[[#This Row],[Recurso financeiro estimado no ano
(R$) - Cobrança Estadual]:[Recurso financeiro estimado no ano (R$) - Outras]]))</f>
        <v/>
      </c>
      <c r="Q102" s="84"/>
      <c r="R102" s="84"/>
      <c r="S102" s="96"/>
    </row>
    <row r="103" spans="1:19" x14ac:dyDescent="0.25">
      <c r="A103" s="83"/>
      <c r="B103" s="106"/>
      <c r="C103" s="106"/>
      <c r="D103" s="106"/>
      <c r="E103" s="125"/>
      <c r="F103" s="126"/>
      <c r="G103" s="95"/>
      <c r="H103" s="107"/>
      <c r="I103" s="107"/>
      <c r="J103" s="96"/>
      <c r="K103" s="128"/>
      <c r="L103" s="128"/>
      <c r="M103" s="128"/>
      <c r="N103" s="128"/>
      <c r="O103" s="96"/>
      <c r="P103" s="77" t="str">
        <f>IF(SUM(PAPI20_21[[#This Row],[Recurso financeiro estimado no ano
(R$) - Cobrança Estadual]:[Recurso financeiro estimado no ano (R$) - Outras]]) =0, "",SUM(PAPI20_21[[#This Row],[Recurso financeiro estimado no ano
(R$) - Cobrança Estadual]:[Recurso financeiro estimado no ano (R$) - Outras]]))</f>
        <v/>
      </c>
      <c r="Q103" s="84"/>
      <c r="R103" s="84"/>
      <c r="S103" s="96"/>
    </row>
    <row r="104" spans="1:19" x14ac:dyDescent="0.25">
      <c r="A104" s="83"/>
      <c r="B104" s="106"/>
      <c r="C104" s="106"/>
      <c r="D104" s="106"/>
      <c r="E104" s="125"/>
      <c r="F104" s="126"/>
      <c r="G104" s="95"/>
      <c r="H104" s="107"/>
      <c r="I104" s="107"/>
      <c r="J104" s="96"/>
      <c r="K104" s="128"/>
      <c r="L104" s="128"/>
      <c r="M104" s="128"/>
      <c r="N104" s="128"/>
      <c r="O104" s="96"/>
      <c r="P104" s="77" t="str">
        <f>IF(SUM(PAPI20_21[[#This Row],[Recurso financeiro estimado no ano
(R$) - Cobrança Estadual]:[Recurso financeiro estimado no ano (R$) - Outras]]) =0, "",SUM(PAPI20_21[[#This Row],[Recurso financeiro estimado no ano
(R$) - Cobrança Estadual]:[Recurso financeiro estimado no ano (R$) - Outras]]))</f>
        <v/>
      </c>
      <c r="Q104" s="84"/>
      <c r="R104" s="84"/>
      <c r="S104" s="96"/>
    </row>
    <row r="105" spans="1:19" x14ac:dyDescent="0.25">
      <c r="A105" s="83"/>
      <c r="B105" s="106"/>
      <c r="C105" s="106"/>
      <c r="D105" s="106"/>
      <c r="E105" s="125"/>
      <c r="F105" s="126"/>
      <c r="G105" s="95"/>
      <c r="H105" s="107"/>
      <c r="I105" s="107"/>
      <c r="J105" s="96"/>
      <c r="K105" s="128"/>
      <c r="L105" s="128"/>
      <c r="M105" s="128"/>
      <c r="N105" s="128"/>
      <c r="O105" s="96"/>
      <c r="P105" s="77" t="str">
        <f>IF(SUM(PAPI20_21[[#This Row],[Recurso financeiro estimado no ano
(R$) - Cobrança Estadual]:[Recurso financeiro estimado no ano (R$) - Outras]]) =0, "",SUM(PAPI20_21[[#This Row],[Recurso financeiro estimado no ano
(R$) - Cobrança Estadual]:[Recurso financeiro estimado no ano (R$) - Outras]]))</f>
        <v/>
      </c>
      <c r="Q105" s="84"/>
      <c r="R105" s="84"/>
      <c r="S105" s="96"/>
    </row>
    <row r="106" spans="1:19" x14ac:dyDescent="0.25">
      <c r="A106" s="83"/>
      <c r="B106" s="106"/>
      <c r="C106" s="106"/>
      <c r="D106" s="106"/>
      <c r="E106" s="125"/>
      <c r="F106" s="126"/>
      <c r="G106" s="95"/>
      <c r="H106" s="107"/>
      <c r="I106" s="107"/>
      <c r="J106" s="96"/>
      <c r="K106" s="128"/>
      <c r="L106" s="128"/>
      <c r="M106" s="128"/>
      <c r="N106" s="128"/>
      <c r="O106" s="96"/>
      <c r="P106" s="77" t="str">
        <f>IF(SUM(PAPI20_21[[#This Row],[Recurso financeiro estimado no ano
(R$) - Cobrança Estadual]:[Recurso financeiro estimado no ano (R$) - Outras]]) =0, "",SUM(PAPI20_21[[#This Row],[Recurso financeiro estimado no ano
(R$) - Cobrança Estadual]:[Recurso financeiro estimado no ano (R$) - Outras]]))</f>
        <v/>
      </c>
      <c r="Q106" s="84"/>
      <c r="R106" s="84"/>
      <c r="S106" s="96"/>
    </row>
    <row r="1048576" ht="15" customHeight="1" x14ac:dyDescent="0.25"/>
  </sheetData>
  <sheetProtection formatCells="0" formatColumns="0" formatRows="0" insertHyperlinks="0" sort="0" autoFilter="0" pivotTables="0"/>
  <conditionalFormatting sqref="D1:D64 D65:E106">
    <cfRule type="containsText" dxfId="43" priority="9" operator="containsText" text="Não prioritário">
      <formula>NOT(ISERROR(SEARCH("Não prioritário",D1)))</formula>
    </cfRule>
    <cfRule type="containsText" dxfId="42" priority="10" operator="containsText" text="Prioritário">
      <formula>NOT(ISERROR(SEARCH("Prioritário",D1)))</formula>
    </cfRule>
    <cfRule type="containsText" dxfId="41" priority="11" operator="containsText" text="PDC 1 e 2">
      <formula>NOT(ISERROR(SEARCH("PDC 1 e 2",D1)))</formula>
    </cfRule>
  </conditionalFormatting>
  <conditionalFormatting sqref="G63:G106 H2:H62">
    <cfRule type="dataBar" priority="4">
      <dataBar>
        <cfvo type="num" val="0"/>
        <cfvo type="num" val="1"/>
        <color rgb="FF638EC6"/>
      </dataBar>
      <extLst>
        <ext xmlns:x14="http://schemas.microsoft.com/office/spreadsheetml/2009/9/main" uri="{B025F937-C7B1-47D3-B67F-A62EFF666E3E}">
          <x14:id>{15A772FF-C35B-451B-BC79-ACE6FA9A1703}</x14:id>
        </ext>
      </extLst>
    </cfRule>
  </conditionalFormatting>
  <conditionalFormatting sqref="H1">
    <cfRule type="containsText" dxfId="40" priority="1" operator="containsText" text="Não prioritário">
      <formula>NOT(ISERROR(SEARCH("Não prioritário",H1)))</formula>
    </cfRule>
    <cfRule type="containsText" dxfId="39" priority="2" operator="containsText" text="Prioritário">
      <formula>NOT(ISERROR(SEARCH("Prioritário",H1)))</formula>
    </cfRule>
    <cfRule type="containsText" dxfId="38" priority="3" operator="containsText" text="PDC 1 e 2">
      <formula>NOT(ISERROR(SEARCH("PDC 1 e 2",H1)))</formula>
    </cfRule>
  </conditionalFormatting>
  <conditionalFormatting sqref="O2:O17">
    <cfRule type="cellIs" dxfId="37" priority="5" operator="equal">
      <formula>"Especifique a fonte aqui"</formula>
    </cfRule>
  </conditionalFormatting>
  <dataValidations xWindow="59" yWindow="317" count="8">
    <dataValidation type="decimal" allowBlank="1" showInputMessage="1" showErrorMessage="1" error="Somente são permitidos números." sqref="L2:L3 L6:L31 K58:K106 L33:L106 M2:N106 K2:K56" xr:uid="{3E543254-08DE-43F9-8B2E-A2906866C7A7}">
      <formula1>0</formula1>
      <formula2>999999999</formula2>
    </dataValidation>
    <dataValidation type="decimal" allowBlank="1" showInputMessage="1" showErrorMessage="1" error="Somente números são permitidos" sqref="L32 K57" xr:uid="{1E94811A-3023-4990-8481-3C3E74398BE2}">
      <formula1>0</formula1>
      <formula2>9.99999999999999E+30</formula2>
    </dataValidation>
    <dataValidation type="whole" allowBlank="1" showInputMessage="1" showErrorMessage="1" prompt="Deve ser inserido apenas o ano de 2021" sqref="B2:B106" xr:uid="{00000000-0002-0000-0000-000001000000}">
      <formula1>2021</formula1>
      <formula2>2021</formula2>
    </dataValidation>
    <dataValidation type="list" allowBlank="1" showInputMessage="1" showErrorMessage="1" sqref="I2:I106" xr:uid="{00000000-0002-0000-0000-000006000000}">
      <formula1>INDIRECT("Op_Area[Área de abrangência]")</formula1>
    </dataValidation>
    <dataValidation type="list" allowBlank="1" showInputMessage="1" showErrorMessage="1" sqref="H2:H106" xr:uid="{00000000-0002-0000-0000-000007000000}">
      <formula1>INDIRECT("Op_Executor[Executor]")</formula1>
    </dataValidation>
    <dataValidation type="decimal" allowBlank="1" showInputMessage="1" showErrorMessage="1" sqref="Q2:R106" xr:uid="{00000000-0002-0000-0000-000002000000}">
      <formula1>0</formula1>
      <formula2>9.99999999999999E+21</formula2>
    </dataValidation>
    <dataValidation type="decimal" allowBlank="1" showInputMessage="1" showErrorMessage="1" sqref="G2:G106 H2:H62" xr:uid="{00000000-0002-0000-0000-000000000000}">
      <formula1>0</formula1>
      <formula2>2</formula2>
    </dataValidation>
    <dataValidation type="custom" allowBlank="1" showInputMessage="1" showErrorMessage="1" error="É necessário ter um valor na coluna de R$ - Outras Fontes" sqref="O2:O106" xr:uid="{400E6A06-C711-43BA-879C-6E01382EAD8E}">
      <formula1>"N1&gt;1"</formula1>
    </dataValidation>
  </dataValidations>
  <pageMargins left="0.511811024" right="0.511811024" top="0.78740157499999996" bottom="0.78740157499999996" header="0.31496062000000002" footer="0.31496062000000002"/>
  <pageSetup paperSize="9" orientation="portrait" r:id="rId1"/>
  <ignoredErrors>
    <ignoredError sqref="U102:U1048576" calculatedColumn="1"/>
  </ignoredErrors>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5A772FF-C35B-451B-BC79-ACE6FA9A1703}">
            <x14:dataBar minLength="0" maxLength="100" gradient="0">
              <x14:cfvo type="num">
                <xm:f>0</xm:f>
              </x14:cfvo>
              <x14:cfvo type="num">
                <xm:f>1</xm:f>
              </x14:cfvo>
              <x14:negativeFillColor rgb="FFFF0000"/>
              <x14:axisColor rgb="FF000000"/>
            </x14:dataBar>
          </x14:cfRule>
          <xm:sqref>G63:G106 H2:H62</xm:sqref>
        </x14:conditionalFormatting>
      </x14:conditionalFormattings>
    </ext>
    <ext xmlns:x14="http://schemas.microsoft.com/office/spreadsheetml/2009/9/main" uri="{CCE6A557-97BC-4b89-ADB6-D9C93CAAB3DF}">
      <x14:dataValidations xmlns:xm="http://schemas.microsoft.com/office/excel/2006/main" xWindow="59" yWindow="317" count="2">
        <x14:dataValidation type="list" allowBlank="1" showInputMessage="1" showErrorMessage="1" xr:uid="{00000000-0002-0000-0000-000003000000}">
          <x14:formula1>
            <xm:f>Operacional!$A$2:$A$33</xm:f>
          </x14:formula1>
          <xm:sqref>C2:C106</xm:sqref>
        </x14:dataValidation>
        <x14:dataValidation type="list" allowBlank="1" showInputMessage="1" showErrorMessage="1" xr:uid="{00000000-0002-0000-0000-000004000000}">
          <x14:formula1>
            <xm:f>OFFSET(Operacional!$AC$37,1,MATCH(C2,Operacional!$AC$37:$BH$37,0)-1,COUNTA(OFFSET(Operacional!$AC$37,1,MATCH(C2,Operacional!$AC$37:$BH$37,0)-1,15)),1)</xm:f>
          </x14:formula1>
          <xm:sqref>D2:D106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theme="0"/>
  </sheetPr>
  <dimension ref="A1:U191"/>
  <sheetViews>
    <sheetView showGridLines="0" tabSelected="1" zoomScale="80" zoomScaleNormal="80" zoomScaleSheetLayoutView="50" workbookViewId="0">
      <pane xSplit="4" ySplit="1" topLeftCell="J97" activePane="bottomRight" state="frozen"/>
      <selection pane="topRight"/>
      <selection pane="bottomLeft"/>
      <selection pane="bottomRight" activeCell="K107" sqref="K107"/>
    </sheetView>
  </sheetViews>
  <sheetFormatPr defaultColWidth="9.140625" defaultRowHeight="15" x14ac:dyDescent="0.25"/>
  <cols>
    <col min="1" max="1" width="10.85546875" style="163" customWidth="1"/>
    <col min="2" max="2" width="8.28515625" style="163" bestFit="1" customWidth="1"/>
    <col min="3" max="3" width="21.140625" style="163" customWidth="1"/>
    <col min="4" max="4" width="14.7109375" style="163" customWidth="1"/>
    <col min="5" max="5" width="58.85546875" style="163" customWidth="1"/>
    <col min="6" max="6" width="86.5703125" style="163" bestFit="1" customWidth="1"/>
    <col min="7" max="7" width="18.85546875" style="163" hidden="1" customWidth="1"/>
    <col min="8" max="8" width="22" style="163" customWidth="1"/>
    <col min="9" max="9" width="18.140625" style="163" customWidth="1"/>
    <col min="10" max="10" width="23.7109375" style="163" customWidth="1"/>
    <col min="11" max="11" width="16.28515625" style="170" customWidth="1"/>
    <col min="12" max="12" width="21.85546875" style="170" customWidth="1"/>
    <col min="13" max="13" width="21.85546875" style="170" hidden="1" customWidth="1"/>
    <col min="14" max="14" width="22.7109375" style="170" customWidth="1"/>
    <col min="15" max="15" width="22.7109375" style="163" customWidth="1"/>
    <col min="16" max="16" width="17.5703125" style="163" customWidth="1"/>
    <col min="17" max="17" width="13" style="163" hidden="1" customWidth="1"/>
    <col min="18" max="18" width="12.42578125" style="163" customWidth="1"/>
    <col min="19" max="19" width="18.140625" style="163" customWidth="1"/>
    <col min="20" max="22" width="9.140625" style="163"/>
    <col min="23" max="23" width="16.28515625" style="163" customWidth="1"/>
    <col min="24" max="26" width="9.140625" style="163"/>
    <col min="27" max="27" width="22.7109375" style="163" customWidth="1"/>
    <col min="28" max="28" width="10.85546875" style="163" customWidth="1"/>
    <col min="29" max="16384" width="9.140625" style="163"/>
  </cols>
  <sheetData>
    <row r="1" spans="1:21" s="74" customFormat="1" ht="75" x14ac:dyDescent="0.25">
      <c r="A1" s="67" t="s">
        <v>0</v>
      </c>
      <c r="B1" s="67" t="s">
        <v>1</v>
      </c>
      <c r="C1" s="68" t="s">
        <v>2</v>
      </c>
      <c r="D1" s="69" t="s">
        <v>3</v>
      </c>
      <c r="E1" s="70" t="s">
        <v>4</v>
      </c>
      <c r="F1" s="70" t="s">
        <v>5</v>
      </c>
      <c r="G1" s="70" t="s">
        <v>37</v>
      </c>
      <c r="H1" s="70" t="s">
        <v>7</v>
      </c>
      <c r="I1" s="70" t="s">
        <v>8</v>
      </c>
      <c r="J1" s="70" t="s">
        <v>9</v>
      </c>
      <c r="K1" s="168" t="s">
        <v>10</v>
      </c>
      <c r="L1" s="169" t="s">
        <v>11</v>
      </c>
      <c r="M1" s="168" t="s">
        <v>12</v>
      </c>
      <c r="N1" s="169" t="s">
        <v>13</v>
      </c>
      <c r="O1" s="75" t="s">
        <v>187</v>
      </c>
      <c r="P1" s="71" t="s">
        <v>14</v>
      </c>
      <c r="Q1" s="72" t="s">
        <v>15</v>
      </c>
      <c r="R1" s="72" t="s">
        <v>16</v>
      </c>
      <c r="S1" s="73" t="s">
        <v>17</v>
      </c>
      <c r="U1" s="137"/>
    </row>
    <row r="2" spans="1:21" s="142" customFormat="1" ht="30" x14ac:dyDescent="0.25">
      <c r="A2" s="138" t="s">
        <v>404</v>
      </c>
      <c r="B2" s="152">
        <v>2022</v>
      </c>
      <c r="C2" s="152" t="s">
        <v>21</v>
      </c>
      <c r="D2" s="152" t="s">
        <v>19</v>
      </c>
      <c r="E2" s="136" t="s">
        <v>224</v>
      </c>
      <c r="F2" s="153" t="s">
        <v>225</v>
      </c>
      <c r="G2" s="154">
        <v>0</v>
      </c>
      <c r="H2" s="152" t="s">
        <v>22</v>
      </c>
      <c r="I2" s="152" t="s">
        <v>22</v>
      </c>
      <c r="J2" s="152" t="s">
        <v>226</v>
      </c>
      <c r="K2" s="170"/>
      <c r="L2" s="158">
        <v>45774.84</v>
      </c>
      <c r="M2" s="158"/>
      <c r="N2" s="158"/>
      <c r="O2" s="139"/>
      <c r="P2" s="140">
        <f>IF(SUM(PAPI20_22_23[[#This Row],[Recurso financeiro estimado no ano
(R$) - Cobrança Estadual]:[Recurso financeiro estimado no ano (R$) - Outras]]) &gt;0,SUM(PAPI20_22_23[[#This Row],[Recurso financeiro estimado no ano
(R$) - Cobrança Estadual]:[Recurso financeiro estimado no ano (R$) - Outras]]),"")</f>
        <v>45774.84</v>
      </c>
      <c r="Q2" s="141">
        <v>150000</v>
      </c>
      <c r="R2" s="141">
        <v>45774.84</v>
      </c>
      <c r="S2" s="147" t="s">
        <v>407</v>
      </c>
    </row>
    <row r="3" spans="1:21" s="142" customFormat="1" x14ac:dyDescent="0.25">
      <c r="A3" s="138" t="s">
        <v>408</v>
      </c>
      <c r="B3" s="152">
        <v>2023</v>
      </c>
      <c r="C3" s="152" t="s">
        <v>21</v>
      </c>
      <c r="D3" s="152" t="s">
        <v>19</v>
      </c>
      <c r="E3" s="136" t="s">
        <v>224</v>
      </c>
      <c r="F3" s="153" t="s">
        <v>225</v>
      </c>
      <c r="G3" s="154">
        <v>0</v>
      </c>
      <c r="H3" s="152" t="s">
        <v>22</v>
      </c>
      <c r="I3" s="152" t="s">
        <v>22</v>
      </c>
      <c r="J3" s="152" t="s">
        <v>226</v>
      </c>
      <c r="K3" s="158"/>
      <c r="L3" s="158">
        <v>45796.58</v>
      </c>
      <c r="M3" s="158"/>
      <c r="N3" s="158"/>
      <c r="O3" s="155"/>
      <c r="P3" s="140">
        <f>IF(SUM(PAPI20_22_23[[#This Row],[Recurso financeiro estimado no ano
(R$) - Cobrança Estadual]:[Recurso financeiro estimado no ano (R$) - Outras]]) &gt;0,SUM(PAPI20_22_23[[#This Row],[Recurso financeiro estimado no ano
(R$) - Cobrança Estadual]:[Recurso financeiro estimado no ano (R$) - Outras]]),"")</f>
        <v>45796.58</v>
      </c>
      <c r="Q3" s="141">
        <v>150000</v>
      </c>
      <c r="R3" s="141">
        <v>0</v>
      </c>
      <c r="S3" s="147"/>
    </row>
    <row r="4" spans="1:21" s="142" customFormat="1" x14ac:dyDescent="0.25">
      <c r="A4" s="138" t="s">
        <v>408</v>
      </c>
      <c r="B4" s="152">
        <v>2023</v>
      </c>
      <c r="C4" s="152" t="s">
        <v>21</v>
      </c>
      <c r="D4" s="152" t="s">
        <v>19</v>
      </c>
      <c r="E4" s="136" t="s">
        <v>224</v>
      </c>
      <c r="F4" s="153" t="s">
        <v>225</v>
      </c>
      <c r="G4" s="154">
        <v>0</v>
      </c>
      <c r="H4" s="152" t="s">
        <v>22</v>
      </c>
      <c r="I4" s="152" t="s">
        <v>22</v>
      </c>
      <c r="J4" s="152" t="s">
        <v>226</v>
      </c>
      <c r="K4" s="158"/>
      <c r="L4" s="158"/>
      <c r="M4" s="158"/>
      <c r="N4" s="158">
        <v>5844.7</v>
      </c>
      <c r="O4" s="156"/>
      <c r="P4" s="140">
        <f>IF(SUM(PAPI20_22_23[[#This Row],[Recurso financeiro estimado no ano
(R$) - Cobrança Estadual]:[Recurso financeiro estimado no ano (R$) - Outras]]) &gt;0,SUM(PAPI20_22_23[[#This Row],[Recurso financeiro estimado no ano
(R$) - Cobrança Estadual]:[Recurso financeiro estimado no ano (R$) - Outras]]),"")</f>
        <v>5844.7</v>
      </c>
      <c r="Q4" s="141">
        <v>9574</v>
      </c>
      <c r="R4" s="141">
        <v>0</v>
      </c>
      <c r="S4" s="147" t="s">
        <v>243</v>
      </c>
    </row>
    <row r="5" spans="1:21" s="142" customFormat="1" ht="25.5" x14ac:dyDescent="0.25">
      <c r="A5" s="138" t="s">
        <v>405</v>
      </c>
      <c r="B5" s="152">
        <v>2022</v>
      </c>
      <c r="C5" s="152" t="s">
        <v>21</v>
      </c>
      <c r="D5" s="152" t="s">
        <v>19</v>
      </c>
      <c r="E5" s="143" t="s">
        <v>229</v>
      </c>
      <c r="F5" s="144" t="s">
        <v>230</v>
      </c>
      <c r="G5" s="157">
        <v>0</v>
      </c>
      <c r="H5" s="152" t="s">
        <v>97</v>
      </c>
      <c r="I5" s="152" t="s">
        <v>104</v>
      </c>
      <c r="J5" s="152">
        <v>22</v>
      </c>
      <c r="K5" s="158"/>
      <c r="L5" s="158">
        <v>15000</v>
      </c>
      <c r="M5" s="158"/>
      <c r="N5" s="158"/>
      <c r="O5" s="159"/>
      <c r="P5" s="145">
        <f>IF(SUM(PAPI20_22_23[[#This Row],[Recurso financeiro estimado no ano
(R$) - Cobrança Estadual]:[Recurso financeiro estimado no ano (R$) - Outras]]) &gt;0,SUM(PAPI20_22_23[[#This Row],[Recurso financeiro estimado no ano
(R$) - Cobrança Estadual]:[Recurso financeiro estimado no ano (R$) - Outras]]),"")</f>
        <v>15000</v>
      </c>
      <c r="Q5" s="146">
        <v>0</v>
      </c>
      <c r="R5" s="146">
        <v>0</v>
      </c>
      <c r="S5" s="160"/>
    </row>
    <row r="6" spans="1:21" s="142" customFormat="1" ht="25.5" x14ac:dyDescent="0.25">
      <c r="A6" s="138" t="s">
        <v>409</v>
      </c>
      <c r="B6" s="152">
        <v>2023</v>
      </c>
      <c r="C6" s="152" t="s">
        <v>21</v>
      </c>
      <c r="D6" s="152" t="s">
        <v>19</v>
      </c>
      <c r="E6" s="143" t="s">
        <v>229</v>
      </c>
      <c r="F6" s="144" t="s">
        <v>230</v>
      </c>
      <c r="G6" s="157">
        <v>0</v>
      </c>
      <c r="H6" s="152" t="s">
        <v>97</v>
      </c>
      <c r="I6" s="152" t="s">
        <v>104</v>
      </c>
      <c r="J6" s="152">
        <v>22</v>
      </c>
      <c r="K6" s="158"/>
      <c r="L6" s="158">
        <v>15000</v>
      </c>
      <c r="M6" s="158"/>
      <c r="N6" s="158"/>
      <c r="O6" s="156"/>
      <c r="P6" s="140">
        <f>IF(SUM(PAPI20_22_23[[#This Row],[Recurso financeiro estimado no ano
(R$) - Cobrança Estadual]:[Recurso financeiro estimado no ano (R$) - Outras]]) &gt;0,SUM(PAPI20_22_23[[#This Row],[Recurso financeiro estimado no ano
(R$) - Cobrança Estadual]:[Recurso financeiro estimado no ano (R$) - Outras]]),"")</f>
        <v>15000</v>
      </c>
      <c r="Q6" s="141">
        <v>0</v>
      </c>
      <c r="R6" s="141">
        <v>0</v>
      </c>
      <c r="S6" s="147"/>
    </row>
    <row r="7" spans="1:21" s="142" customFormat="1" ht="38.25" x14ac:dyDescent="0.25">
      <c r="A7" s="138" t="s">
        <v>406</v>
      </c>
      <c r="B7" s="152">
        <v>2022</v>
      </c>
      <c r="C7" s="152" t="s">
        <v>21</v>
      </c>
      <c r="D7" s="152" t="s">
        <v>19</v>
      </c>
      <c r="E7" s="144" t="s">
        <v>233</v>
      </c>
      <c r="F7" s="144" t="s">
        <v>234</v>
      </c>
      <c r="G7" s="154">
        <v>1</v>
      </c>
      <c r="H7" s="152" t="s">
        <v>97</v>
      </c>
      <c r="I7" s="152" t="s">
        <v>41</v>
      </c>
      <c r="J7" s="152" t="s">
        <v>235</v>
      </c>
      <c r="K7" s="158"/>
      <c r="L7" s="158">
        <v>16000</v>
      </c>
      <c r="M7" s="158"/>
      <c r="N7" s="158"/>
      <c r="O7" s="156"/>
      <c r="P7" s="140">
        <f>IF(SUM(PAPI20_22_23[[#This Row],[Recurso financeiro estimado no ano
(R$) - Cobrança Estadual]:[Recurso financeiro estimado no ano (R$) - Outras]]) &gt;0,SUM(PAPI20_22_23[[#This Row],[Recurso financeiro estimado no ano
(R$) - Cobrança Estadual]:[Recurso financeiro estimado no ano (R$) - Outras]]),"")</f>
        <v>16000</v>
      </c>
      <c r="Q7" s="141">
        <v>0</v>
      </c>
      <c r="R7" s="141">
        <v>0</v>
      </c>
      <c r="S7" s="147" t="s">
        <v>236</v>
      </c>
    </row>
    <row r="8" spans="1:21" s="142" customFormat="1" ht="51" x14ac:dyDescent="0.25">
      <c r="A8" s="138" t="s">
        <v>410</v>
      </c>
      <c r="B8" s="152">
        <v>2022</v>
      </c>
      <c r="C8" s="152" t="s">
        <v>21</v>
      </c>
      <c r="D8" s="152" t="s">
        <v>19</v>
      </c>
      <c r="E8" s="136" t="s">
        <v>411</v>
      </c>
      <c r="F8" s="143" t="s">
        <v>238</v>
      </c>
      <c r="G8" s="154">
        <v>0</v>
      </c>
      <c r="H8" s="152" t="s">
        <v>22</v>
      </c>
      <c r="I8" s="152" t="s">
        <v>22</v>
      </c>
      <c r="J8" s="136" t="s">
        <v>412</v>
      </c>
      <c r="K8" s="158"/>
      <c r="L8" s="158">
        <v>150000</v>
      </c>
      <c r="M8" s="158"/>
      <c r="N8" s="158"/>
      <c r="O8" s="156"/>
      <c r="P8" s="140">
        <f>IF(SUM(PAPI20_22_23[[#This Row],[Recurso financeiro estimado no ano
(R$) - Cobrança Estadual]:[Recurso financeiro estimado no ano (R$) - Outras]]) &gt;0,SUM(PAPI20_22_23[[#This Row],[Recurso financeiro estimado no ano
(R$) - Cobrança Estadual]:[Recurso financeiro estimado no ano (R$) - Outras]]),"")</f>
        <v>150000</v>
      </c>
      <c r="Q8" s="141">
        <v>0</v>
      </c>
      <c r="R8" s="141">
        <v>0</v>
      </c>
      <c r="S8" s="147"/>
    </row>
    <row r="9" spans="1:21" s="142" customFormat="1" ht="51" x14ac:dyDescent="0.25">
      <c r="A9" s="138" t="s">
        <v>410</v>
      </c>
      <c r="B9" s="85">
        <v>2022</v>
      </c>
      <c r="C9" s="85" t="s">
        <v>21</v>
      </c>
      <c r="D9" s="85" t="s">
        <v>19</v>
      </c>
      <c r="E9" s="136" t="s">
        <v>411</v>
      </c>
      <c r="F9" s="143" t="s">
        <v>238</v>
      </c>
      <c r="G9" s="154">
        <v>0</v>
      </c>
      <c r="H9" s="152" t="s">
        <v>22</v>
      </c>
      <c r="I9" s="152" t="s">
        <v>22</v>
      </c>
      <c r="J9" s="136" t="s">
        <v>412</v>
      </c>
      <c r="K9" s="146"/>
      <c r="L9" s="146"/>
      <c r="M9" s="146"/>
      <c r="N9" s="146">
        <v>8750</v>
      </c>
      <c r="O9" s="85"/>
      <c r="P9" s="140">
        <f>IF(SUM(PAPI20_22_23[[#This Row],[Recurso financeiro estimado no ano
(R$) - Cobrança Estadual]:[Recurso financeiro estimado no ano (R$) - Outras]]) &gt;0,SUM(PAPI20_22_23[[#This Row],[Recurso financeiro estimado no ano
(R$) - Cobrança Estadual]:[Recurso financeiro estimado no ano (R$) - Outras]]),"")</f>
        <v>8750</v>
      </c>
      <c r="Q9" s="141">
        <v>0</v>
      </c>
      <c r="R9" s="141">
        <v>0</v>
      </c>
      <c r="S9" s="147" t="s">
        <v>243</v>
      </c>
    </row>
    <row r="10" spans="1:21" s="142" customFormat="1" ht="51" x14ac:dyDescent="0.25">
      <c r="A10" s="138" t="s">
        <v>413</v>
      </c>
      <c r="B10" s="152">
        <v>2023</v>
      </c>
      <c r="C10" s="152" t="s">
        <v>21</v>
      </c>
      <c r="D10" s="152" t="s">
        <v>19</v>
      </c>
      <c r="E10" s="136" t="s">
        <v>411</v>
      </c>
      <c r="F10" s="143" t="s">
        <v>238</v>
      </c>
      <c r="G10" s="154">
        <v>0</v>
      </c>
      <c r="H10" s="152" t="s">
        <v>22</v>
      </c>
      <c r="I10" s="152" t="s">
        <v>22</v>
      </c>
      <c r="J10" s="136" t="s">
        <v>412</v>
      </c>
      <c r="K10" s="158"/>
      <c r="L10" s="158">
        <v>75000</v>
      </c>
      <c r="M10" s="158"/>
      <c r="N10" s="158"/>
      <c r="O10" s="156"/>
      <c r="P10" s="140">
        <f>IF(SUM(PAPI20_22_23[[#This Row],[Recurso financeiro estimado no ano
(R$) - Cobrança Estadual]:[Recurso financeiro estimado no ano (R$) - Outras]]) &gt;0,SUM(PAPI20_22_23[[#This Row],[Recurso financeiro estimado no ano
(R$) - Cobrança Estadual]:[Recurso financeiro estimado no ano (R$) - Outras]]),"")</f>
        <v>75000</v>
      </c>
      <c r="Q10" s="141">
        <v>0</v>
      </c>
      <c r="R10" s="141">
        <v>0</v>
      </c>
      <c r="S10" s="147"/>
    </row>
    <row r="11" spans="1:21" s="142" customFormat="1" ht="51" x14ac:dyDescent="0.25">
      <c r="A11" s="138" t="s">
        <v>413</v>
      </c>
      <c r="B11" s="152">
        <v>2023</v>
      </c>
      <c r="C11" s="152" t="s">
        <v>21</v>
      </c>
      <c r="D11" s="152" t="s">
        <v>19</v>
      </c>
      <c r="E11" s="136" t="s">
        <v>411</v>
      </c>
      <c r="F11" s="143" t="s">
        <v>238</v>
      </c>
      <c r="G11" s="154">
        <v>0</v>
      </c>
      <c r="H11" s="152" t="s">
        <v>22</v>
      </c>
      <c r="I11" s="152" t="s">
        <v>22</v>
      </c>
      <c r="J11" s="136" t="s">
        <v>412</v>
      </c>
      <c r="K11" s="158"/>
      <c r="L11" s="158"/>
      <c r="M11" s="158"/>
      <c r="N11" s="158">
        <v>8750</v>
      </c>
      <c r="O11" s="156"/>
      <c r="P11" s="140">
        <f>IF(SUM(PAPI20_22_23[[#This Row],[Recurso financeiro estimado no ano
(R$) - Cobrança Estadual]:[Recurso financeiro estimado no ano (R$) - Outras]]) &gt;0,SUM(PAPI20_22_23[[#This Row],[Recurso financeiro estimado no ano
(R$) - Cobrança Estadual]:[Recurso financeiro estimado no ano (R$) - Outras]]),"")</f>
        <v>8750</v>
      </c>
      <c r="Q11" s="141">
        <v>0</v>
      </c>
      <c r="R11" s="141">
        <v>0</v>
      </c>
      <c r="S11" s="147" t="s">
        <v>243</v>
      </c>
    </row>
    <row r="12" spans="1:21" s="142" customFormat="1" x14ac:dyDescent="0.25">
      <c r="A12" s="138" t="s">
        <v>413</v>
      </c>
      <c r="B12" s="152">
        <v>2023</v>
      </c>
      <c r="C12" s="152" t="s">
        <v>21</v>
      </c>
      <c r="D12" s="152" t="s">
        <v>19</v>
      </c>
      <c r="E12" s="136" t="s">
        <v>411</v>
      </c>
      <c r="F12" s="143" t="s">
        <v>238</v>
      </c>
      <c r="G12" s="154">
        <v>0</v>
      </c>
      <c r="H12" s="152" t="s">
        <v>22</v>
      </c>
      <c r="I12" s="152" t="s">
        <v>22</v>
      </c>
      <c r="J12" s="85" t="s">
        <v>248</v>
      </c>
      <c r="K12" s="146"/>
      <c r="L12" s="146">
        <v>180555.84</v>
      </c>
      <c r="M12" s="146"/>
      <c r="N12" s="146"/>
      <c r="O12" s="85"/>
      <c r="P12" s="140">
        <f>IF(SUM(PAPI20_22_23[[#This Row],[Recurso financeiro estimado no ano
(R$) - Cobrança Estadual]:[Recurso financeiro estimado no ano (R$) - Outras]]) &gt;0,SUM(PAPI20_22_23[[#This Row],[Recurso financeiro estimado no ano
(R$) - Cobrança Estadual]:[Recurso financeiro estimado no ano (R$) - Outras]]),"")</f>
        <v>180555.84</v>
      </c>
      <c r="Q12" s="141"/>
      <c r="R12" s="141"/>
      <c r="S12" s="147"/>
    </row>
    <row r="13" spans="1:21" s="142" customFormat="1" x14ac:dyDescent="0.25">
      <c r="A13" s="138" t="s">
        <v>541</v>
      </c>
      <c r="B13" s="152">
        <v>2024</v>
      </c>
      <c r="C13" s="152" t="s">
        <v>21</v>
      </c>
      <c r="D13" s="152" t="s">
        <v>19</v>
      </c>
      <c r="E13" s="136" t="s">
        <v>411</v>
      </c>
      <c r="F13" s="143" t="s">
        <v>238</v>
      </c>
      <c r="G13" s="154">
        <v>1</v>
      </c>
      <c r="H13" s="152" t="s">
        <v>22</v>
      </c>
      <c r="I13" s="152" t="s">
        <v>22</v>
      </c>
      <c r="J13" s="85" t="s">
        <v>327</v>
      </c>
      <c r="K13" s="146"/>
      <c r="L13" s="146">
        <v>163783.18</v>
      </c>
      <c r="M13" s="146"/>
      <c r="N13" s="146"/>
      <c r="O13" s="85"/>
      <c r="P13" s="140">
        <f>IF(SUM(PAPI20_22_23[[#This Row],[Recurso financeiro estimado no ano
(R$) - Cobrança Estadual]:[Recurso financeiro estimado no ano (R$) - Outras]]) &gt;0,SUM(PAPI20_22_23[[#This Row],[Recurso financeiro estimado no ano
(R$) - Cobrança Estadual]:[Recurso financeiro estimado no ano (R$) - Outras]]),"")</f>
        <v>163783.18</v>
      </c>
      <c r="Q13" s="141"/>
      <c r="R13" s="141"/>
      <c r="S13" s="147"/>
    </row>
    <row r="14" spans="1:21" s="142" customFormat="1" x14ac:dyDescent="0.25">
      <c r="A14" s="138" t="s">
        <v>542</v>
      </c>
      <c r="B14" s="152">
        <v>2025</v>
      </c>
      <c r="C14" s="152" t="s">
        <v>21</v>
      </c>
      <c r="D14" s="152" t="s">
        <v>19</v>
      </c>
      <c r="E14" s="136" t="s">
        <v>411</v>
      </c>
      <c r="F14" s="143" t="s">
        <v>238</v>
      </c>
      <c r="G14" s="154">
        <v>2</v>
      </c>
      <c r="H14" s="152" t="s">
        <v>22</v>
      </c>
      <c r="I14" s="152" t="s">
        <v>22</v>
      </c>
      <c r="J14" s="85" t="s">
        <v>398</v>
      </c>
      <c r="K14" s="146">
        <v>164709.57</v>
      </c>
      <c r="L14" s="146"/>
      <c r="M14" s="146"/>
      <c r="N14" s="146"/>
      <c r="O14" s="85"/>
      <c r="P14" s="140">
        <f>IF(SUM(PAPI20_22_23[[#This Row],[Recurso financeiro estimado no ano
(R$) - Cobrança Estadual]:[Recurso financeiro estimado no ano (R$) - Outras]]) &gt;0,SUM(PAPI20_22_23[[#This Row],[Recurso financeiro estimado no ano
(R$) - Cobrança Estadual]:[Recurso financeiro estimado no ano (R$) - Outras]]),"")</f>
        <v>164709.57</v>
      </c>
      <c r="Q14" s="141"/>
      <c r="R14" s="141"/>
      <c r="S14" s="147"/>
    </row>
    <row r="15" spans="1:21" s="142" customFormat="1" x14ac:dyDescent="0.25">
      <c r="A15" s="138" t="s">
        <v>414</v>
      </c>
      <c r="B15" s="152">
        <v>2022</v>
      </c>
      <c r="C15" s="152" t="s">
        <v>21</v>
      </c>
      <c r="D15" s="152" t="s">
        <v>19</v>
      </c>
      <c r="E15" s="136" t="s">
        <v>245</v>
      </c>
      <c r="F15" s="143" t="s">
        <v>246</v>
      </c>
      <c r="G15" s="154">
        <v>0.33</v>
      </c>
      <c r="H15" s="152" t="s">
        <v>22</v>
      </c>
      <c r="I15" s="152" t="s">
        <v>22</v>
      </c>
      <c r="J15" s="152" t="s">
        <v>543</v>
      </c>
      <c r="K15" s="158">
        <v>33155.25</v>
      </c>
      <c r="L15" s="158"/>
      <c r="M15" s="158"/>
      <c r="N15" s="158"/>
      <c r="O15" s="156"/>
      <c r="P15" s="140">
        <f>IF(SUM(PAPI20_22_23[[#This Row],[Recurso financeiro estimado no ano
(R$) - Cobrança Estadual]:[Recurso financeiro estimado no ano (R$) - Outras]]) &gt;0,SUM(PAPI20_22_23[[#This Row],[Recurso financeiro estimado no ano
(R$) - Cobrança Estadual]:[Recurso financeiro estimado no ano (R$) - Outras]]),"")</f>
        <v>33155.25</v>
      </c>
      <c r="Q15" s="141">
        <v>20908.5</v>
      </c>
      <c r="R15" s="141">
        <v>20908.5</v>
      </c>
      <c r="S15" s="147"/>
    </row>
    <row r="16" spans="1:21" s="142" customFormat="1" x14ac:dyDescent="0.25">
      <c r="A16" s="138" t="s">
        <v>414</v>
      </c>
      <c r="B16" s="152">
        <v>2022</v>
      </c>
      <c r="C16" s="152" t="s">
        <v>21</v>
      </c>
      <c r="D16" s="152" t="s">
        <v>19</v>
      </c>
      <c r="E16" s="136" t="s">
        <v>245</v>
      </c>
      <c r="F16" s="143" t="s">
        <v>246</v>
      </c>
      <c r="G16" s="154">
        <v>1</v>
      </c>
      <c r="H16" s="152" t="s">
        <v>22</v>
      </c>
      <c r="I16" s="152" t="s">
        <v>22</v>
      </c>
      <c r="J16" s="152" t="s">
        <v>543</v>
      </c>
      <c r="K16" s="158"/>
      <c r="L16" s="158"/>
      <c r="M16" s="158"/>
      <c r="N16" s="158">
        <v>2521.5</v>
      </c>
      <c r="O16" s="156"/>
      <c r="P16" s="140">
        <f>IF(SUM(PAPI20_22_23[[#This Row],[Recurso financeiro estimado no ano
(R$) - Cobrança Estadual]:[Recurso financeiro estimado no ano (R$) - Outras]]) &gt;0,SUM(PAPI20_22_23[[#This Row],[Recurso financeiro estimado no ano
(R$) - Cobrança Estadual]:[Recurso financeiro estimado no ano (R$) - Outras]]),"")</f>
        <v>2521.5</v>
      </c>
      <c r="Q16" s="141">
        <v>2521.5</v>
      </c>
      <c r="R16" s="141">
        <v>2521.5</v>
      </c>
      <c r="S16" s="147" t="s">
        <v>243</v>
      </c>
    </row>
    <row r="17" spans="1:19" s="142" customFormat="1" x14ac:dyDescent="0.25">
      <c r="A17" s="138" t="s">
        <v>415</v>
      </c>
      <c r="B17" s="152">
        <v>2022</v>
      </c>
      <c r="C17" s="152" t="s">
        <v>21</v>
      </c>
      <c r="D17" s="152" t="s">
        <v>19</v>
      </c>
      <c r="E17" s="144" t="s">
        <v>250</v>
      </c>
      <c r="F17" s="144" t="s">
        <v>251</v>
      </c>
      <c r="G17" s="157">
        <v>0.75</v>
      </c>
      <c r="H17" s="155" t="s">
        <v>97</v>
      </c>
      <c r="I17" s="155" t="s">
        <v>22</v>
      </c>
      <c r="J17" s="155" t="s">
        <v>252</v>
      </c>
      <c r="K17" s="158"/>
      <c r="L17" s="158">
        <v>12150.34</v>
      </c>
      <c r="M17" s="158"/>
      <c r="N17" s="158"/>
      <c r="O17" s="156"/>
      <c r="P17" s="140">
        <f>IF(SUM(PAPI20_22_23[[#This Row],[Recurso financeiro estimado no ano
(R$) - Cobrança Estadual]:[Recurso financeiro estimado no ano (R$) - Outras]]) &gt;0,SUM(PAPI20_22_23[[#This Row],[Recurso financeiro estimado no ano
(R$) - Cobrança Estadual]:[Recurso financeiro estimado no ano (R$) - Outras]]),"")</f>
        <v>12150.34</v>
      </c>
      <c r="Q17" s="141">
        <v>12150.34</v>
      </c>
      <c r="R17" s="141">
        <v>12150.34</v>
      </c>
      <c r="S17" s="147"/>
    </row>
    <row r="18" spans="1:19" s="142" customFormat="1" x14ac:dyDescent="0.25">
      <c r="A18" s="138" t="s">
        <v>416</v>
      </c>
      <c r="B18" s="152">
        <v>2023</v>
      </c>
      <c r="C18" s="152" t="s">
        <v>21</v>
      </c>
      <c r="D18" s="152" t="s">
        <v>19</v>
      </c>
      <c r="E18" s="144" t="s">
        <v>250</v>
      </c>
      <c r="F18" s="144" t="s">
        <v>251</v>
      </c>
      <c r="G18" s="157">
        <v>0.75</v>
      </c>
      <c r="H18" s="155" t="s">
        <v>97</v>
      </c>
      <c r="I18" s="155" t="s">
        <v>22</v>
      </c>
      <c r="J18" s="155" t="s">
        <v>252</v>
      </c>
      <c r="K18" s="158"/>
      <c r="L18" s="158">
        <v>22651</v>
      </c>
      <c r="M18" s="158"/>
      <c r="N18" s="158"/>
      <c r="O18" s="155"/>
      <c r="P18" s="140">
        <f>IF(SUM(PAPI20_22_23[[#This Row],[Recurso financeiro estimado no ano
(R$) - Cobrança Estadual]:[Recurso financeiro estimado no ano (R$) - Outras]]) &gt;0,SUM(PAPI20_22_23[[#This Row],[Recurso financeiro estimado no ano
(R$) - Cobrança Estadual]:[Recurso financeiro estimado no ano (R$) - Outras]]),"")</f>
        <v>22651</v>
      </c>
      <c r="Q18" s="141">
        <v>0</v>
      </c>
      <c r="R18" s="141">
        <v>0</v>
      </c>
      <c r="S18" s="147"/>
    </row>
    <row r="19" spans="1:19" s="142" customFormat="1" x14ac:dyDescent="0.25">
      <c r="A19" s="138" t="s">
        <v>416</v>
      </c>
      <c r="B19" s="152">
        <v>2023</v>
      </c>
      <c r="C19" s="152" t="s">
        <v>21</v>
      </c>
      <c r="D19" s="152" t="s">
        <v>19</v>
      </c>
      <c r="E19" s="144" t="s">
        <v>250</v>
      </c>
      <c r="F19" s="144" t="s">
        <v>251</v>
      </c>
      <c r="G19" s="157">
        <v>0.75</v>
      </c>
      <c r="H19" s="155" t="s">
        <v>97</v>
      </c>
      <c r="I19" s="155" t="s">
        <v>22</v>
      </c>
      <c r="J19" s="155" t="s">
        <v>252</v>
      </c>
      <c r="K19" s="158"/>
      <c r="L19" s="158"/>
      <c r="M19" s="158"/>
      <c r="N19" s="158">
        <v>630074.93999999994</v>
      </c>
      <c r="O19" s="155"/>
      <c r="P19" s="140">
        <f>IF(SUM(PAPI20_22_23[[#This Row],[Recurso financeiro estimado no ano
(R$) - Cobrança Estadual]:[Recurso financeiro estimado no ano (R$) - Outras]]) &gt;0,SUM(PAPI20_22_23[[#This Row],[Recurso financeiro estimado no ano
(R$) - Cobrança Estadual]:[Recurso financeiro estimado no ano (R$) - Outras]]),"")</f>
        <v>630074.93999999994</v>
      </c>
      <c r="Q19" s="141">
        <v>0</v>
      </c>
      <c r="R19" s="141">
        <v>0</v>
      </c>
      <c r="S19" s="147" t="s">
        <v>243</v>
      </c>
    </row>
    <row r="20" spans="1:19" s="142" customFormat="1" ht="25.5" x14ac:dyDescent="0.25">
      <c r="A20" s="138" t="s">
        <v>417</v>
      </c>
      <c r="B20" s="152">
        <v>2022</v>
      </c>
      <c r="C20" s="152" t="s">
        <v>21</v>
      </c>
      <c r="D20" s="152" t="s">
        <v>19</v>
      </c>
      <c r="E20" s="143" t="s">
        <v>254</v>
      </c>
      <c r="F20" s="144" t="s">
        <v>255</v>
      </c>
      <c r="G20" s="154">
        <v>0</v>
      </c>
      <c r="H20" s="152" t="s">
        <v>97</v>
      </c>
      <c r="I20" s="152" t="s">
        <v>104</v>
      </c>
      <c r="J20" s="152">
        <v>22</v>
      </c>
      <c r="K20" s="158">
        <v>40000</v>
      </c>
      <c r="L20" s="158"/>
      <c r="M20" s="158"/>
      <c r="N20" s="158"/>
      <c r="O20" s="155"/>
      <c r="P20" s="140">
        <f>IF(SUM(PAPI20_22_23[[#This Row],[Recurso financeiro estimado no ano
(R$) - Cobrança Estadual]:[Recurso financeiro estimado no ano (R$) - Outras]]) &gt;0,SUM(PAPI20_22_23[[#This Row],[Recurso financeiro estimado no ano
(R$) - Cobrança Estadual]:[Recurso financeiro estimado no ano (R$) - Outras]]),"")</f>
        <v>40000</v>
      </c>
      <c r="Q20" s="141">
        <v>0</v>
      </c>
      <c r="R20" s="141">
        <v>0</v>
      </c>
      <c r="S20" s="147"/>
    </row>
    <row r="21" spans="1:19" s="142" customFormat="1" ht="25.5" x14ac:dyDescent="0.25">
      <c r="A21" s="138" t="s">
        <v>418</v>
      </c>
      <c r="B21" s="152">
        <v>2023</v>
      </c>
      <c r="C21" s="152" t="s">
        <v>21</v>
      </c>
      <c r="D21" s="152" t="s">
        <v>19</v>
      </c>
      <c r="E21" s="143" t="s">
        <v>254</v>
      </c>
      <c r="F21" s="144" t="s">
        <v>255</v>
      </c>
      <c r="G21" s="154">
        <v>0</v>
      </c>
      <c r="H21" s="152" t="s">
        <v>97</v>
      </c>
      <c r="I21" s="152" t="s">
        <v>104</v>
      </c>
      <c r="J21" s="152">
        <v>22</v>
      </c>
      <c r="K21" s="158">
        <v>40000</v>
      </c>
      <c r="L21" s="158"/>
      <c r="M21" s="158"/>
      <c r="N21" s="158"/>
      <c r="O21" s="155"/>
      <c r="P21" s="140">
        <f>IF(SUM(PAPI20_22_23[[#This Row],[Recurso financeiro estimado no ano
(R$) - Cobrança Estadual]:[Recurso financeiro estimado no ano (R$) - Outras]]) &gt;0,SUM(PAPI20_22_23[[#This Row],[Recurso financeiro estimado no ano
(R$) - Cobrança Estadual]:[Recurso financeiro estimado no ano (R$) - Outras]]),"")</f>
        <v>40000</v>
      </c>
      <c r="Q21" s="141">
        <v>0</v>
      </c>
      <c r="R21" s="141">
        <v>0</v>
      </c>
      <c r="S21" s="147"/>
    </row>
    <row r="22" spans="1:19" s="142" customFormat="1" ht="25.5" x14ac:dyDescent="0.25">
      <c r="A22" s="138" t="s">
        <v>419</v>
      </c>
      <c r="B22" s="152">
        <v>2022</v>
      </c>
      <c r="C22" s="152" t="s">
        <v>21</v>
      </c>
      <c r="D22" s="152" t="s">
        <v>19</v>
      </c>
      <c r="E22" s="144" t="s">
        <v>257</v>
      </c>
      <c r="F22" s="144" t="s">
        <v>258</v>
      </c>
      <c r="G22" s="154">
        <v>0</v>
      </c>
      <c r="H22" s="152" t="s">
        <v>97</v>
      </c>
      <c r="I22" s="152" t="s">
        <v>104</v>
      </c>
      <c r="J22" s="152">
        <v>22</v>
      </c>
      <c r="K22" s="158"/>
      <c r="L22" s="158">
        <v>15000</v>
      </c>
      <c r="M22" s="158"/>
      <c r="N22" s="158"/>
      <c r="O22" s="155"/>
      <c r="P22" s="140">
        <f>IF(SUM(PAPI20_22_23[[#This Row],[Recurso financeiro estimado no ano
(R$) - Cobrança Estadual]:[Recurso financeiro estimado no ano (R$) - Outras]]) &gt;0,SUM(PAPI20_22_23[[#This Row],[Recurso financeiro estimado no ano
(R$) - Cobrança Estadual]:[Recurso financeiro estimado no ano (R$) - Outras]]),"")</f>
        <v>15000</v>
      </c>
      <c r="Q22" s="141">
        <v>0</v>
      </c>
      <c r="R22" s="141">
        <v>0</v>
      </c>
      <c r="S22" s="147"/>
    </row>
    <row r="23" spans="1:19" s="142" customFormat="1" ht="25.5" x14ac:dyDescent="0.25">
      <c r="A23" s="138" t="s">
        <v>420</v>
      </c>
      <c r="B23" s="152">
        <v>2023</v>
      </c>
      <c r="C23" s="152" t="s">
        <v>21</v>
      </c>
      <c r="D23" s="152" t="s">
        <v>19</v>
      </c>
      <c r="E23" s="144" t="s">
        <v>257</v>
      </c>
      <c r="F23" s="144" t="s">
        <v>258</v>
      </c>
      <c r="G23" s="154">
        <v>0</v>
      </c>
      <c r="H23" s="152" t="s">
        <v>97</v>
      </c>
      <c r="I23" s="152" t="s">
        <v>104</v>
      </c>
      <c r="J23" s="152">
        <v>22</v>
      </c>
      <c r="K23" s="158"/>
      <c r="L23" s="158">
        <v>15000</v>
      </c>
      <c r="M23" s="158"/>
      <c r="N23" s="158"/>
      <c r="O23" s="155"/>
      <c r="P23" s="140">
        <f>IF(SUM(PAPI20_22_23[[#This Row],[Recurso financeiro estimado no ano
(R$) - Cobrança Estadual]:[Recurso financeiro estimado no ano (R$) - Outras]]) &gt;0,SUM(PAPI20_22_23[[#This Row],[Recurso financeiro estimado no ano
(R$) - Cobrança Estadual]:[Recurso financeiro estimado no ano (R$) - Outras]]),"")</f>
        <v>15000</v>
      </c>
      <c r="Q23" s="141">
        <v>0</v>
      </c>
      <c r="R23" s="141">
        <v>0</v>
      </c>
      <c r="S23" s="147"/>
    </row>
    <row r="24" spans="1:19" s="142" customFormat="1" x14ac:dyDescent="0.25">
      <c r="A24" s="138" t="s">
        <v>422</v>
      </c>
      <c r="B24" s="152">
        <v>2023</v>
      </c>
      <c r="C24" s="152" t="s">
        <v>21</v>
      </c>
      <c r="D24" s="152" t="s">
        <v>19</v>
      </c>
      <c r="E24" s="144" t="s">
        <v>260</v>
      </c>
      <c r="F24" s="144" t="s">
        <v>421</v>
      </c>
      <c r="G24" s="154">
        <v>0</v>
      </c>
      <c r="H24" s="152" t="s">
        <v>22</v>
      </c>
      <c r="I24" s="152" t="s">
        <v>22</v>
      </c>
      <c r="J24" s="152" t="s">
        <v>262</v>
      </c>
      <c r="K24" s="158">
        <v>150000</v>
      </c>
      <c r="L24" s="146"/>
      <c r="M24" s="158"/>
      <c r="N24" s="158"/>
      <c r="O24" s="155"/>
      <c r="P24" s="140">
        <f>IF(SUM(PAPI20_22_23[[#This Row],[Recurso financeiro estimado no ano
(R$) - Cobrança Estadual]:[Recurso financeiro estimado no ano (R$) - Outras]]) &gt;0,SUM(PAPI20_22_23[[#This Row],[Recurso financeiro estimado no ano
(R$) - Cobrança Estadual]:[Recurso financeiro estimado no ano (R$) - Outras]]),"")</f>
        <v>150000</v>
      </c>
      <c r="Q24" s="141">
        <v>150000</v>
      </c>
      <c r="R24" s="141">
        <v>0</v>
      </c>
      <c r="S24" s="147"/>
    </row>
    <row r="25" spans="1:19" s="142" customFormat="1" x14ac:dyDescent="0.25">
      <c r="A25" s="138" t="s">
        <v>422</v>
      </c>
      <c r="B25" s="152">
        <v>2023</v>
      </c>
      <c r="C25" s="152" t="s">
        <v>21</v>
      </c>
      <c r="D25" s="152" t="s">
        <v>19</v>
      </c>
      <c r="E25" s="144" t="s">
        <v>260</v>
      </c>
      <c r="F25" s="144" t="s">
        <v>421</v>
      </c>
      <c r="G25" s="154">
        <v>0</v>
      </c>
      <c r="H25" s="152" t="s">
        <v>22</v>
      </c>
      <c r="I25" s="152" t="s">
        <v>22</v>
      </c>
      <c r="J25" s="152" t="s">
        <v>262</v>
      </c>
      <c r="K25" s="158"/>
      <c r="L25" s="158"/>
      <c r="M25" s="158"/>
      <c r="N25" s="158">
        <v>15000</v>
      </c>
      <c r="O25" s="155"/>
      <c r="P25" s="140">
        <v>15000</v>
      </c>
      <c r="Q25" s="141">
        <v>0</v>
      </c>
      <c r="R25" s="141">
        <v>0</v>
      </c>
      <c r="S25" s="147" t="s">
        <v>243</v>
      </c>
    </row>
    <row r="26" spans="1:19" s="142" customFormat="1" x14ac:dyDescent="0.25">
      <c r="A26" s="138" t="s">
        <v>423</v>
      </c>
      <c r="B26" s="152">
        <v>2023</v>
      </c>
      <c r="C26" s="152" t="s">
        <v>21</v>
      </c>
      <c r="D26" s="152" t="s">
        <v>19</v>
      </c>
      <c r="E26" s="144" t="s">
        <v>260</v>
      </c>
      <c r="F26" s="144" t="s">
        <v>424</v>
      </c>
      <c r="G26" s="154">
        <v>0</v>
      </c>
      <c r="H26" s="152" t="s">
        <v>22</v>
      </c>
      <c r="I26" s="152" t="s">
        <v>22</v>
      </c>
      <c r="J26" s="152" t="s">
        <v>425</v>
      </c>
      <c r="K26" s="158">
        <v>167597.26</v>
      </c>
      <c r="L26" s="158"/>
      <c r="M26" s="158"/>
      <c r="N26" s="158"/>
      <c r="O26" s="155"/>
      <c r="P26" s="140">
        <v>167148</v>
      </c>
      <c r="Q26" s="141">
        <v>0</v>
      </c>
      <c r="R26" s="141">
        <v>0</v>
      </c>
      <c r="S26" s="147"/>
    </row>
    <row r="27" spans="1:19" s="142" customFormat="1" x14ac:dyDescent="0.25">
      <c r="A27" s="138" t="s">
        <v>426</v>
      </c>
      <c r="B27" s="152">
        <v>2022</v>
      </c>
      <c r="C27" s="152" t="s">
        <v>21</v>
      </c>
      <c r="D27" s="152" t="s">
        <v>19</v>
      </c>
      <c r="E27" s="136" t="s">
        <v>245</v>
      </c>
      <c r="F27" s="143" t="s">
        <v>427</v>
      </c>
      <c r="G27" s="154">
        <v>0.9</v>
      </c>
      <c r="H27" s="152" t="s">
        <v>22</v>
      </c>
      <c r="I27" s="152" t="s">
        <v>22</v>
      </c>
      <c r="J27" s="152" t="s">
        <v>263</v>
      </c>
      <c r="K27" s="158">
        <v>20908.5</v>
      </c>
      <c r="L27" s="158"/>
      <c r="M27" s="158"/>
      <c r="N27" s="158"/>
      <c r="O27" s="155"/>
      <c r="P27" s="140">
        <f>IF(SUM(PAPI20_22_23[[#This Row],[Recurso financeiro estimado no ano
(R$) - Cobrança Estadual]:[Recurso financeiro estimado no ano (R$) - Outras]]) &gt;0,SUM(PAPI20_22_23[[#This Row],[Recurso financeiro estimado no ano
(R$) - Cobrança Estadual]:[Recurso financeiro estimado no ano (R$) - Outras]]),"")</f>
        <v>20908.5</v>
      </c>
      <c r="Q27" s="141">
        <v>20908.5</v>
      </c>
      <c r="R27" s="141">
        <v>20908.5</v>
      </c>
      <c r="S27" s="161"/>
    </row>
    <row r="28" spans="1:19" s="142" customFormat="1" x14ac:dyDescent="0.25">
      <c r="A28" s="138" t="s">
        <v>426</v>
      </c>
      <c r="B28" s="152">
        <v>2022</v>
      </c>
      <c r="C28" s="152" t="s">
        <v>21</v>
      </c>
      <c r="D28" s="152" t="s">
        <v>19</v>
      </c>
      <c r="E28" s="136" t="s">
        <v>245</v>
      </c>
      <c r="F28" s="143" t="s">
        <v>427</v>
      </c>
      <c r="G28" s="154">
        <v>0.9</v>
      </c>
      <c r="H28" s="152" t="s">
        <v>22</v>
      </c>
      <c r="I28" s="152" t="s">
        <v>22</v>
      </c>
      <c r="J28" s="152" t="s">
        <v>263</v>
      </c>
      <c r="K28" s="158"/>
      <c r="L28" s="158"/>
      <c r="M28" s="158"/>
      <c r="N28" s="158">
        <v>2521.5</v>
      </c>
      <c r="O28" s="155"/>
      <c r="P28" s="140">
        <f>IF(SUM(PAPI20_22_23[[#This Row],[Recurso financeiro estimado no ano
(R$) - Cobrança Estadual]:[Recurso financeiro estimado no ano (R$) - Outras]]) &gt;0,SUM(PAPI20_22_23[[#This Row],[Recurso financeiro estimado no ano
(R$) - Cobrança Estadual]:[Recurso financeiro estimado no ano (R$) - Outras]]),"")</f>
        <v>2521.5</v>
      </c>
      <c r="Q28" s="141">
        <v>2521.5</v>
      </c>
      <c r="R28" s="141">
        <v>2521.5</v>
      </c>
      <c r="S28" s="161" t="s">
        <v>243</v>
      </c>
    </row>
    <row r="29" spans="1:19" s="142" customFormat="1" x14ac:dyDescent="0.25">
      <c r="A29" s="138" t="s">
        <v>428</v>
      </c>
      <c r="B29" s="152">
        <v>2023</v>
      </c>
      <c r="C29" s="152" t="s">
        <v>21</v>
      </c>
      <c r="D29" s="152" t="s">
        <v>19</v>
      </c>
      <c r="E29" s="136" t="s">
        <v>245</v>
      </c>
      <c r="F29" s="143" t="s">
        <v>427</v>
      </c>
      <c r="G29" s="154">
        <v>0</v>
      </c>
      <c r="H29" s="152" t="s">
        <v>22</v>
      </c>
      <c r="I29" s="152" t="s">
        <v>22</v>
      </c>
      <c r="J29" s="152" t="s">
        <v>429</v>
      </c>
      <c r="K29" s="158">
        <v>182000</v>
      </c>
      <c r="L29" s="146"/>
      <c r="M29" s="158"/>
      <c r="N29" s="158"/>
      <c r="O29" s="155"/>
      <c r="P29" s="140">
        <f>IF(SUM(PAPI20_22_23[[#This Row],[Recurso financeiro estimado no ano
(R$) - Cobrança Estadual]:[Recurso financeiro estimado no ano (R$) - Outras]]) &gt;0,SUM(PAPI20_22_23[[#This Row],[Recurso financeiro estimado no ano
(R$) - Cobrança Estadual]:[Recurso financeiro estimado no ano (R$) - Outras]]),"")</f>
        <v>182000</v>
      </c>
      <c r="Q29" s="141">
        <v>0</v>
      </c>
      <c r="R29" s="141">
        <v>0</v>
      </c>
      <c r="S29" s="147"/>
    </row>
    <row r="30" spans="1:19" s="142" customFormat="1" x14ac:dyDescent="0.25">
      <c r="A30" s="138" t="s">
        <v>430</v>
      </c>
      <c r="B30" s="152">
        <v>2023</v>
      </c>
      <c r="C30" s="152" t="s">
        <v>21</v>
      </c>
      <c r="D30" s="152" t="s">
        <v>19</v>
      </c>
      <c r="E30" s="136" t="s">
        <v>245</v>
      </c>
      <c r="F30" s="143" t="s">
        <v>427</v>
      </c>
      <c r="G30" s="154">
        <v>0</v>
      </c>
      <c r="H30" s="152" t="s">
        <v>22</v>
      </c>
      <c r="I30" s="152" t="s">
        <v>22</v>
      </c>
      <c r="J30" s="152" t="s">
        <v>398</v>
      </c>
      <c r="K30" s="158">
        <v>151304.35999999999</v>
      </c>
      <c r="L30" s="146"/>
      <c r="M30" s="158"/>
      <c r="N30" s="158"/>
      <c r="O30" s="155"/>
      <c r="P30" s="140">
        <f>IF(SUM(PAPI20_22_23[[#This Row],[Recurso financeiro estimado no ano
(R$) - Cobrança Estadual]:[Recurso financeiro estimado no ano (R$) - Outras]]) &gt;0,SUM(PAPI20_22_23[[#This Row],[Recurso financeiro estimado no ano
(R$) - Cobrança Estadual]:[Recurso financeiro estimado no ano (R$) - Outras]]),"")</f>
        <v>151304.35999999999</v>
      </c>
      <c r="Q30" s="141">
        <v>151304.35999999999</v>
      </c>
      <c r="R30" s="141">
        <v>0</v>
      </c>
      <c r="S30" s="147"/>
    </row>
    <row r="31" spans="1:19" s="142" customFormat="1" x14ac:dyDescent="0.25">
      <c r="A31" s="138" t="s">
        <v>430</v>
      </c>
      <c r="B31" s="152">
        <v>2023</v>
      </c>
      <c r="C31" s="152" t="s">
        <v>21</v>
      </c>
      <c r="D31" s="152" t="s">
        <v>19</v>
      </c>
      <c r="E31" s="136" t="s">
        <v>245</v>
      </c>
      <c r="F31" s="143" t="s">
        <v>427</v>
      </c>
      <c r="G31" s="154">
        <v>0</v>
      </c>
      <c r="H31" s="152" t="s">
        <v>22</v>
      </c>
      <c r="I31" s="152" t="s">
        <v>22</v>
      </c>
      <c r="J31" s="152" t="s">
        <v>398</v>
      </c>
      <c r="K31" s="158"/>
      <c r="L31" s="158"/>
      <c r="M31" s="158"/>
      <c r="N31" s="158">
        <v>7963.39</v>
      </c>
      <c r="O31" s="155"/>
      <c r="P31" s="140">
        <f>IF(SUM(PAPI20_22_23[[#This Row],[Recurso financeiro estimado no ano
(R$) - Cobrança Estadual]:[Recurso financeiro estimado no ano (R$) - Outras]]) &gt;0,SUM(PAPI20_22_23[[#This Row],[Recurso financeiro estimado no ano
(R$) - Cobrança Estadual]:[Recurso financeiro estimado no ano (R$) - Outras]]),"")</f>
        <v>7963.39</v>
      </c>
      <c r="Q31" s="141">
        <v>7963.39</v>
      </c>
      <c r="R31" s="141">
        <v>0</v>
      </c>
      <c r="S31" s="147" t="s">
        <v>243</v>
      </c>
    </row>
    <row r="32" spans="1:19" s="142" customFormat="1" ht="30" x14ac:dyDescent="0.25">
      <c r="A32" s="138" t="s">
        <v>444</v>
      </c>
      <c r="B32" s="152">
        <v>2022</v>
      </c>
      <c r="C32" s="152" t="s">
        <v>21</v>
      </c>
      <c r="D32" s="152" t="s">
        <v>19</v>
      </c>
      <c r="E32" s="136" t="s">
        <v>245</v>
      </c>
      <c r="F32" s="143" t="s">
        <v>427</v>
      </c>
      <c r="G32" s="154">
        <v>0</v>
      </c>
      <c r="H32" s="152" t="s">
        <v>22</v>
      </c>
      <c r="I32" s="152" t="s">
        <v>22</v>
      </c>
      <c r="J32" s="152" t="s">
        <v>425</v>
      </c>
      <c r="K32" s="146">
        <v>151776.78</v>
      </c>
      <c r="L32" s="146"/>
      <c r="M32" s="146"/>
      <c r="N32" s="146"/>
      <c r="O32" s="85"/>
      <c r="P32" s="140">
        <f>IF(SUM(PAPI20_22_23[[#This Row],[Recurso financeiro estimado no ano
(R$) - Cobrança Estadual]:[Recurso financeiro estimado no ano (R$) - Outras]]) &gt;0,SUM(PAPI20_22_23[[#This Row],[Recurso financeiro estimado no ano
(R$) - Cobrança Estadual]:[Recurso financeiro estimado no ano (R$) - Outras]]),"")</f>
        <v>151776.78</v>
      </c>
      <c r="Q32" s="141">
        <v>151776.78</v>
      </c>
      <c r="R32" s="141">
        <v>75888.39</v>
      </c>
      <c r="S32" s="147" t="s">
        <v>445</v>
      </c>
    </row>
    <row r="33" spans="1:19" s="142" customFormat="1" x14ac:dyDescent="0.25">
      <c r="A33" s="138" t="s">
        <v>444</v>
      </c>
      <c r="B33" s="152">
        <v>2022</v>
      </c>
      <c r="C33" s="152" t="s">
        <v>21</v>
      </c>
      <c r="D33" s="152" t="s">
        <v>19</v>
      </c>
      <c r="E33" s="136" t="s">
        <v>245</v>
      </c>
      <c r="F33" s="143" t="s">
        <v>427</v>
      </c>
      <c r="G33" s="154">
        <v>0</v>
      </c>
      <c r="H33" s="152" t="s">
        <v>22</v>
      </c>
      <c r="I33" s="152" t="s">
        <v>22</v>
      </c>
      <c r="J33" s="85" t="s">
        <v>425</v>
      </c>
      <c r="K33" s="146"/>
      <c r="L33" s="146"/>
      <c r="M33" s="146"/>
      <c r="N33" s="146">
        <v>7988.25</v>
      </c>
      <c r="O33" s="85"/>
      <c r="P33" s="140">
        <f>IF(SUM(PAPI20_22_23[[#This Row],[Recurso financeiro estimado no ano
(R$) - Cobrança Estadual]:[Recurso financeiro estimado no ano (R$) - Outras]]) &gt;0,SUM(PAPI20_22_23[[#This Row],[Recurso financeiro estimado no ano
(R$) - Cobrança Estadual]:[Recurso financeiro estimado no ano (R$) - Outras]]),"")</f>
        <v>7988.25</v>
      </c>
      <c r="Q33" s="141">
        <v>7988.25</v>
      </c>
      <c r="R33" s="141">
        <v>7988.25</v>
      </c>
      <c r="S33" s="147" t="s">
        <v>243</v>
      </c>
    </row>
    <row r="34" spans="1:19" s="142" customFormat="1" x14ac:dyDescent="0.25">
      <c r="A34" s="138" t="s">
        <v>431</v>
      </c>
      <c r="B34" s="152">
        <v>2023</v>
      </c>
      <c r="C34" s="152" t="s">
        <v>21</v>
      </c>
      <c r="D34" s="152" t="s">
        <v>19</v>
      </c>
      <c r="E34" s="136" t="s">
        <v>245</v>
      </c>
      <c r="F34" s="143" t="s">
        <v>427</v>
      </c>
      <c r="G34" s="154">
        <v>0</v>
      </c>
      <c r="H34" s="152" t="s">
        <v>22</v>
      </c>
      <c r="I34" s="152" t="s">
        <v>22</v>
      </c>
      <c r="J34" s="152" t="s">
        <v>425</v>
      </c>
      <c r="K34" s="158">
        <v>75888.39</v>
      </c>
      <c r="L34" s="146"/>
      <c r="M34" s="158"/>
      <c r="N34" s="146"/>
      <c r="O34" s="155"/>
      <c r="P34" s="140">
        <v>75888.39</v>
      </c>
      <c r="Q34" s="141">
        <v>0</v>
      </c>
      <c r="R34" s="141">
        <v>0</v>
      </c>
      <c r="S34" s="147"/>
    </row>
    <row r="35" spans="1:19" s="142" customFormat="1" x14ac:dyDescent="0.25">
      <c r="A35" s="138" t="s">
        <v>432</v>
      </c>
      <c r="B35" s="152">
        <v>2023</v>
      </c>
      <c r="C35" s="152" t="s">
        <v>21</v>
      </c>
      <c r="D35" s="152" t="s">
        <v>19</v>
      </c>
      <c r="E35" s="136" t="s">
        <v>245</v>
      </c>
      <c r="F35" s="143" t="s">
        <v>427</v>
      </c>
      <c r="G35" s="154">
        <v>0</v>
      </c>
      <c r="H35" s="152" t="s">
        <v>22</v>
      </c>
      <c r="I35" s="152" t="s">
        <v>22</v>
      </c>
      <c r="J35" s="152" t="s">
        <v>433</v>
      </c>
      <c r="K35" s="158">
        <v>161049.13</v>
      </c>
      <c r="L35" s="158"/>
      <c r="M35" s="158"/>
      <c r="N35" s="158"/>
      <c r="O35" s="155"/>
      <c r="P35" s="140">
        <v>161049.13</v>
      </c>
      <c r="Q35" s="141">
        <v>0</v>
      </c>
      <c r="R35" s="141">
        <v>0</v>
      </c>
      <c r="S35" s="147"/>
    </row>
    <row r="36" spans="1:19" s="142" customFormat="1" x14ac:dyDescent="0.25">
      <c r="A36" s="138" t="s">
        <v>432</v>
      </c>
      <c r="B36" s="152">
        <v>2023</v>
      </c>
      <c r="C36" s="152" t="s">
        <v>21</v>
      </c>
      <c r="D36" s="152" t="s">
        <v>19</v>
      </c>
      <c r="E36" s="136" t="s">
        <v>245</v>
      </c>
      <c r="F36" s="143" t="s">
        <v>427</v>
      </c>
      <c r="G36" s="154">
        <v>0</v>
      </c>
      <c r="H36" s="152" t="s">
        <v>22</v>
      </c>
      <c r="I36" s="152" t="s">
        <v>22</v>
      </c>
      <c r="J36" s="152" t="s">
        <v>433</v>
      </c>
      <c r="K36" s="146"/>
      <c r="L36" s="146"/>
      <c r="M36" s="146"/>
      <c r="N36" s="146">
        <v>8476.27</v>
      </c>
      <c r="O36" s="85"/>
      <c r="P36" s="140">
        <f>IF(SUM(PAPI20_22_23[[#This Row],[Recurso financeiro estimado no ano
(R$) - Cobrança Estadual]:[Recurso financeiro estimado no ano (R$) - Outras]]) &gt;0,SUM(PAPI20_22_23[[#This Row],[Recurso financeiro estimado no ano
(R$) - Cobrança Estadual]:[Recurso financeiro estimado no ano (R$) - Outras]]),"")</f>
        <v>8476.27</v>
      </c>
      <c r="Q36" s="141">
        <v>0</v>
      </c>
      <c r="R36" s="141">
        <v>0</v>
      </c>
      <c r="S36" s="147" t="s">
        <v>243</v>
      </c>
    </row>
    <row r="37" spans="1:19" s="142" customFormat="1" x14ac:dyDescent="0.25">
      <c r="A37" s="138" t="s">
        <v>434</v>
      </c>
      <c r="B37" s="152">
        <v>2023</v>
      </c>
      <c r="C37" s="152" t="s">
        <v>21</v>
      </c>
      <c r="D37" s="152" t="s">
        <v>19</v>
      </c>
      <c r="E37" s="136" t="s">
        <v>245</v>
      </c>
      <c r="F37" s="143" t="s">
        <v>427</v>
      </c>
      <c r="G37" s="154">
        <v>0</v>
      </c>
      <c r="H37" s="152" t="s">
        <v>22</v>
      </c>
      <c r="I37" s="152" t="s">
        <v>22</v>
      </c>
      <c r="J37" s="152" t="s">
        <v>226</v>
      </c>
      <c r="K37" s="158"/>
      <c r="L37" s="158"/>
      <c r="M37" s="158"/>
      <c r="N37" s="158"/>
      <c r="O37" s="155"/>
      <c r="P37" s="140">
        <v>0</v>
      </c>
      <c r="Q37" s="141">
        <v>0</v>
      </c>
      <c r="R37" s="141">
        <v>0</v>
      </c>
      <c r="S37" s="147"/>
    </row>
    <row r="38" spans="1:19" s="142" customFormat="1" x14ac:dyDescent="0.25">
      <c r="A38" s="138" t="s">
        <v>435</v>
      </c>
      <c r="B38" s="152">
        <v>2023</v>
      </c>
      <c r="C38" s="152" t="s">
        <v>21</v>
      </c>
      <c r="D38" s="152" t="s">
        <v>19</v>
      </c>
      <c r="E38" s="136" t="s">
        <v>245</v>
      </c>
      <c r="F38" s="143" t="s">
        <v>427</v>
      </c>
      <c r="G38" s="154">
        <v>0</v>
      </c>
      <c r="H38" s="152" t="s">
        <v>22</v>
      </c>
      <c r="I38" s="152" t="s">
        <v>22</v>
      </c>
      <c r="J38" s="152" t="s">
        <v>337</v>
      </c>
      <c r="K38" s="158"/>
      <c r="L38" s="158"/>
      <c r="M38" s="158"/>
      <c r="N38" s="146"/>
      <c r="O38" s="155"/>
      <c r="P38" s="140">
        <v>0</v>
      </c>
      <c r="Q38" s="141">
        <v>0</v>
      </c>
      <c r="R38" s="141">
        <v>0</v>
      </c>
      <c r="S38" s="147"/>
    </row>
    <row r="39" spans="1:19" s="142" customFormat="1" x14ac:dyDescent="0.25">
      <c r="A39" s="138" t="s">
        <v>436</v>
      </c>
      <c r="B39" s="152">
        <v>2023</v>
      </c>
      <c r="C39" s="152" t="s">
        <v>21</v>
      </c>
      <c r="D39" s="152" t="s">
        <v>19</v>
      </c>
      <c r="E39" s="152" t="s">
        <v>437</v>
      </c>
      <c r="F39" s="143" t="s">
        <v>427</v>
      </c>
      <c r="G39" s="154">
        <v>0</v>
      </c>
      <c r="H39" s="152" t="s">
        <v>22</v>
      </c>
      <c r="I39" s="152" t="s">
        <v>22</v>
      </c>
      <c r="J39" s="152" t="s">
        <v>340</v>
      </c>
      <c r="K39" s="158">
        <v>177216.67</v>
      </c>
      <c r="L39" s="158"/>
      <c r="M39" s="158"/>
      <c r="N39" s="146"/>
      <c r="O39" s="155"/>
      <c r="P39" s="140">
        <f>IF(SUM(PAPI20_22_23[[#This Row],[Recurso financeiro estimado no ano
(R$) - Cobrança Estadual]:[Recurso financeiro estimado no ano (R$) - Outras]]) &gt;0,SUM(PAPI20_22_23[[#This Row],[Recurso financeiro estimado no ano
(R$) - Cobrança Estadual]:[Recurso financeiro estimado no ano (R$) - Outras]]),"")</f>
        <v>177216.67</v>
      </c>
      <c r="Q39" s="141">
        <v>0</v>
      </c>
      <c r="R39" s="141">
        <v>0</v>
      </c>
      <c r="S39" s="147"/>
    </row>
    <row r="40" spans="1:19" s="142" customFormat="1" ht="25.5" x14ac:dyDescent="0.25">
      <c r="A40" s="138" t="s">
        <v>438</v>
      </c>
      <c r="B40" s="152">
        <v>2023</v>
      </c>
      <c r="C40" s="152" t="s">
        <v>21</v>
      </c>
      <c r="D40" s="152" t="s">
        <v>19</v>
      </c>
      <c r="E40" s="144" t="s">
        <v>439</v>
      </c>
      <c r="F40" s="144" t="s">
        <v>440</v>
      </c>
      <c r="G40" s="154">
        <v>0</v>
      </c>
      <c r="H40" s="152" t="s">
        <v>22</v>
      </c>
      <c r="I40" s="152" t="s">
        <v>22</v>
      </c>
      <c r="J40" s="152" t="s">
        <v>398</v>
      </c>
      <c r="K40" s="166">
        <v>166029</v>
      </c>
      <c r="L40" s="158"/>
      <c r="M40" s="158"/>
      <c r="N40" s="160"/>
      <c r="O40" s="155"/>
      <c r="P40" s="140">
        <f>IF(SUM(PAPI20_22_23[[#This Row],[Recurso financeiro estimado no ano
(R$) - Cobrança Estadual]:[Recurso financeiro estimado no ano (R$) - Outras]]) &gt;0,SUM(PAPI20_22_23[[#This Row],[Recurso financeiro estimado no ano
(R$) - Cobrança Estadual]:[Recurso financeiro estimado no ano (R$) - Outras]]),"")</f>
        <v>166029</v>
      </c>
      <c r="Q40" s="141">
        <v>0</v>
      </c>
      <c r="R40" s="141">
        <v>0</v>
      </c>
      <c r="S40" s="147"/>
    </row>
    <row r="41" spans="1:19" s="142" customFormat="1" ht="25.5" x14ac:dyDescent="0.25">
      <c r="A41" s="138" t="s">
        <v>441</v>
      </c>
      <c r="B41" s="152">
        <v>2023</v>
      </c>
      <c r="C41" s="152" t="s">
        <v>21</v>
      </c>
      <c r="D41" s="152" t="s">
        <v>19</v>
      </c>
      <c r="E41" s="144" t="s">
        <v>439</v>
      </c>
      <c r="F41" s="144" t="s">
        <v>440</v>
      </c>
      <c r="G41" s="154">
        <v>0</v>
      </c>
      <c r="H41" s="152" t="s">
        <v>22</v>
      </c>
      <c r="I41" s="152" t="s">
        <v>22</v>
      </c>
      <c r="J41" s="152" t="s">
        <v>433</v>
      </c>
      <c r="K41" s="158">
        <v>175337.8</v>
      </c>
      <c r="L41" s="158"/>
      <c r="M41" s="158"/>
      <c r="N41" s="160"/>
      <c r="O41" s="155"/>
      <c r="P41" s="140">
        <f>IF(SUM(PAPI20_22_23[[#This Row],[Recurso financeiro estimado no ano
(R$) - Cobrança Estadual]:[Recurso financeiro estimado no ano (R$) - Outras]]) &gt;0,SUM(PAPI20_22_23[[#This Row],[Recurso financeiro estimado no ano
(R$) - Cobrança Estadual]:[Recurso financeiro estimado no ano (R$) - Outras]]),"")</f>
        <v>175337.8</v>
      </c>
      <c r="Q41" s="141">
        <v>0</v>
      </c>
      <c r="R41" s="141">
        <v>0</v>
      </c>
      <c r="S41" s="147"/>
    </row>
    <row r="42" spans="1:19" s="142" customFormat="1" ht="25.5" x14ac:dyDescent="0.25">
      <c r="A42" s="138" t="s">
        <v>442</v>
      </c>
      <c r="B42" s="152">
        <v>2023</v>
      </c>
      <c r="C42" s="152" t="s">
        <v>21</v>
      </c>
      <c r="D42" s="152" t="s">
        <v>19</v>
      </c>
      <c r="E42" s="144" t="s">
        <v>443</v>
      </c>
      <c r="F42" s="143" t="s">
        <v>427</v>
      </c>
      <c r="G42" s="154">
        <v>0</v>
      </c>
      <c r="H42" s="152" t="s">
        <v>22</v>
      </c>
      <c r="I42" s="152" t="s">
        <v>22</v>
      </c>
      <c r="J42" s="152" t="s">
        <v>366</v>
      </c>
      <c r="K42" s="158">
        <v>153595.20000000001</v>
      </c>
      <c r="L42" s="146"/>
      <c r="M42" s="158"/>
      <c r="N42" s="146"/>
      <c r="O42" s="155"/>
      <c r="P42" s="140">
        <f>IF(SUM(PAPI20_22_23[[#This Row],[Recurso financeiro estimado no ano
(R$) - Cobrança Estadual]:[Recurso financeiro estimado no ano (R$) - Outras]]) &gt;0,SUM(PAPI20_22_23[[#This Row],[Recurso financeiro estimado no ano
(R$) - Cobrança Estadual]:[Recurso financeiro estimado no ano (R$) - Outras]]),"")</f>
        <v>153595.20000000001</v>
      </c>
      <c r="Q42" s="141">
        <v>0</v>
      </c>
      <c r="R42" s="141">
        <v>0</v>
      </c>
      <c r="S42" s="161"/>
    </row>
    <row r="43" spans="1:19" s="142" customFormat="1" ht="25.5" x14ac:dyDescent="0.25">
      <c r="A43" s="138" t="s">
        <v>446</v>
      </c>
      <c r="B43" s="85">
        <v>2023</v>
      </c>
      <c r="C43" s="85" t="s">
        <v>40</v>
      </c>
      <c r="D43" s="85" t="s">
        <v>19</v>
      </c>
      <c r="E43" s="167" t="s">
        <v>473</v>
      </c>
      <c r="F43" s="144" t="s">
        <v>474</v>
      </c>
      <c r="G43" s="164">
        <v>0</v>
      </c>
      <c r="H43" s="85" t="s">
        <v>97</v>
      </c>
      <c r="I43" s="85" t="s">
        <v>41</v>
      </c>
      <c r="J43" s="85" t="s">
        <v>235</v>
      </c>
      <c r="K43" s="146">
        <v>650000</v>
      </c>
      <c r="L43" s="146"/>
      <c r="M43" s="146"/>
      <c r="N43" s="146"/>
      <c r="O43" s="85"/>
      <c r="P43" s="140">
        <f>IF(SUM(PAPI20_22_23[[#This Row],[Recurso financeiro estimado no ano
(R$) - Cobrança Estadual]:[Recurso financeiro estimado no ano (R$) - Outras]]) &gt;0,SUM(PAPI20_22_23[[#This Row],[Recurso financeiro estimado no ano
(R$) - Cobrança Estadual]:[Recurso financeiro estimado no ano (R$) - Outras]]),"")</f>
        <v>650000</v>
      </c>
      <c r="Q43" s="141">
        <v>0</v>
      </c>
      <c r="R43" s="141">
        <v>0</v>
      </c>
      <c r="S43" s="147"/>
    </row>
    <row r="44" spans="1:19" s="142" customFormat="1" x14ac:dyDescent="0.25">
      <c r="A44" s="138" t="s">
        <v>447</v>
      </c>
      <c r="B44" s="152">
        <v>2023</v>
      </c>
      <c r="C44" s="155" t="s">
        <v>42</v>
      </c>
      <c r="D44" s="155" t="s">
        <v>19</v>
      </c>
      <c r="E44" s="143" t="s">
        <v>267</v>
      </c>
      <c r="F44" s="143" t="s">
        <v>268</v>
      </c>
      <c r="G44" s="157">
        <v>0</v>
      </c>
      <c r="H44" s="155" t="s">
        <v>97</v>
      </c>
      <c r="I44" s="155" t="s">
        <v>104</v>
      </c>
      <c r="J44" s="155">
        <v>22</v>
      </c>
      <c r="K44" s="158"/>
      <c r="L44" s="158"/>
      <c r="M44" s="158"/>
      <c r="N44" s="146">
        <v>25000</v>
      </c>
      <c r="O44" s="155"/>
      <c r="P44" s="140">
        <f>IF(SUM(PAPI20_22_23[[#This Row],[Recurso financeiro estimado no ano
(R$) - Cobrança Estadual]:[Recurso financeiro estimado no ano (R$) - Outras]]) &gt;0,SUM(PAPI20_22_23[[#This Row],[Recurso financeiro estimado no ano
(R$) - Cobrança Estadual]:[Recurso financeiro estimado no ano (R$) - Outras]]),"")</f>
        <v>25000</v>
      </c>
      <c r="Q44" s="141">
        <v>0</v>
      </c>
      <c r="R44" s="141">
        <v>0</v>
      </c>
      <c r="S44" s="147"/>
    </row>
    <row r="45" spans="1:19" s="142" customFormat="1" ht="25.5" x14ac:dyDescent="0.25">
      <c r="A45" s="138" t="s">
        <v>448</v>
      </c>
      <c r="B45" s="152">
        <v>2023</v>
      </c>
      <c r="C45" s="155" t="s">
        <v>42</v>
      </c>
      <c r="D45" s="155" t="s">
        <v>19</v>
      </c>
      <c r="E45" s="144" t="s">
        <v>271</v>
      </c>
      <c r="F45" s="143" t="s">
        <v>268</v>
      </c>
      <c r="G45" s="157">
        <v>0</v>
      </c>
      <c r="H45" s="155" t="s">
        <v>97</v>
      </c>
      <c r="I45" s="155" t="s">
        <v>104</v>
      </c>
      <c r="J45" s="155">
        <v>22</v>
      </c>
      <c r="K45" s="158"/>
      <c r="L45" s="158"/>
      <c r="M45" s="158"/>
      <c r="N45" s="160">
        <v>50000</v>
      </c>
      <c r="O45" s="155"/>
      <c r="P45" s="140">
        <f>IF(SUM(PAPI20_22_23[[#This Row],[Recurso financeiro estimado no ano
(R$) - Cobrança Estadual]:[Recurso financeiro estimado no ano (R$) - Outras]]) &gt;0,SUM(PAPI20_22_23[[#This Row],[Recurso financeiro estimado no ano
(R$) - Cobrança Estadual]:[Recurso financeiro estimado no ano (R$) - Outras]]),"")</f>
        <v>50000</v>
      </c>
      <c r="Q45" s="141">
        <v>0</v>
      </c>
      <c r="R45" s="141">
        <v>0</v>
      </c>
      <c r="S45" s="147"/>
    </row>
    <row r="46" spans="1:19" s="142" customFormat="1" ht="25.5" x14ac:dyDescent="0.25">
      <c r="A46" s="138" t="s">
        <v>449</v>
      </c>
      <c r="B46" s="152">
        <v>2023</v>
      </c>
      <c r="C46" s="155" t="s">
        <v>21</v>
      </c>
      <c r="D46" s="155" t="s">
        <v>19</v>
      </c>
      <c r="E46" s="144" t="s">
        <v>272</v>
      </c>
      <c r="F46" s="144" t="s">
        <v>274</v>
      </c>
      <c r="G46" s="157">
        <v>0</v>
      </c>
      <c r="H46" s="155" t="s">
        <v>97</v>
      </c>
      <c r="I46" s="155" t="s">
        <v>104</v>
      </c>
      <c r="J46" s="155">
        <v>22</v>
      </c>
      <c r="K46" s="158"/>
      <c r="L46" s="158">
        <v>20000</v>
      </c>
      <c r="M46" s="158"/>
      <c r="N46" s="160"/>
      <c r="O46" s="155"/>
      <c r="P46" s="140">
        <f>IF(SUM(PAPI20_22_23[[#This Row],[Recurso financeiro estimado no ano
(R$) - Cobrança Estadual]:[Recurso financeiro estimado no ano (R$) - Outras]]) &gt;0,SUM(PAPI20_22_23[[#This Row],[Recurso financeiro estimado no ano
(R$) - Cobrança Estadual]:[Recurso financeiro estimado no ano (R$) - Outras]]),"")</f>
        <v>20000</v>
      </c>
      <c r="Q46" s="141">
        <v>0</v>
      </c>
      <c r="R46" s="141">
        <v>0</v>
      </c>
      <c r="S46" s="161"/>
    </row>
    <row r="47" spans="1:19" s="142" customFormat="1" ht="25.5" x14ac:dyDescent="0.25">
      <c r="A47" s="138" t="s">
        <v>450</v>
      </c>
      <c r="B47" s="152">
        <v>2023</v>
      </c>
      <c r="C47" s="83" t="s">
        <v>44</v>
      </c>
      <c r="D47" s="83" t="s">
        <v>19</v>
      </c>
      <c r="E47" s="122" t="s">
        <v>276</v>
      </c>
      <c r="F47" s="121" t="s">
        <v>277</v>
      </c>
      <c r="G47" s="154">
        <v>0</v>
      </c>
      <c r="H47" s="152" t="s">
        <v>97</v>
      </c>
      <c r="I47" s="152" t="s">
        <v>104</v>
      </c>
      <c r="J47" s="152">
        <v>22</v>
      </c>
      <c r="K47" s="158">
        <v>150000</v>
      </c>
      <c r="L47" s="158"/>
      <c r="M47" s="158"/>
      <c r="N47" s="160"/>
      <c r="O47" s="155"/>
      <c r="P47" s="140">
        <f>IF(SUM(PAPI20_22_23[[#This Row],[Recurso financeiro estimado no ano
(R$) - Cobrança Estadual]:[Recurso financeiro estimado no ano (R$) - Outras]]) &gt;0,SUM(PAPI20_22_23[[#This Row],[Recurso financeiro estimado no ano
(R$) - Cobrança Estadual]:[Recurso financeiro estimado no ano (R$) - Outras]]),"")</f>
        <v>150000</v>
      </c>
      <c r="Q47" s="141"/>
      <c r="R47" s="141"/>
      <c r="S47" s="147"/>
    </row>
    <row r="48" spans="1:19" s="142" customFormat="1" ht="25.5" x14ac:dyDescent="0.25">
      <c r="A48" s="138" t="s">
        <v>451</v>
      </c>
      <c r="B48" s="152">
        <v>2023</v>
      </c>
      <c r="C48" s="83" t="s">
        <v>44</v>
      </c>
      <c r="D48" s="83" t="s">
        <v>19</v>
      </c>
      <c r="E48" s="122" t="s">
        <v>279</v>
      </c>
      <c r="F48" s="121" t="s">
        <v>280</v>
      </c>
      <c r="G48" s="154">
        <v>0</v>
      </c>
      <c r="H48" s="152" t="s">
        <v>97</v>
      </c>
      <c r="I48" s="152" t="s">
        <v>104</v>
      </c>
      <c r="J48" s="152">
        <v>22</v>
      </c>
      <c r="K48" s="158">
        <v>220000</v>
      </c>
      <c r="L48" s="158"/>
      <c r="M48" s="158"/>
      <c r="N48" s="160"/>
      <c r="O48" s="155"/>
      <c r="P48" s="140">
        <f>IF(SUM(PAPI20_22_23[[#This Row],[Recurso financeiro estimado no ano
(R$) - Cobrança Estadual]:[Recurso financeiro estimado no ano (R$) - Outras]]) &gt;0,SUM(PAPI20_22_23[[#This Row],[Recurso financeiro estimado no ano
(R$) - Cobrança Estadual]:[Recurso financeiro estimado no ano (R$) - Outras]]),"")</f>
        <v>220000</v>
      </c>
      <c r="Q48" s="141">
        <v>278400</v>
      </c>
      <c r="R48" s="141">
        <v>0</v>
      </c>
      <c r="S48" s="147"/>
    </row>
    <row r="49" spans="1:19" s="142" customFormat="1" ht="25.5" x14ac:dyDescent="0.25">
      <c r="A49" s="138" t="s">
        <v>452</v>
      </c>
      <c r="B49" s="152">
        <v>2022</v>
      </c>
      <c r="C49" s="152" t="s">
        <v>35</v>
      </c>
      <c r="D49" s="152" t="s">
        <v>32</v>
      </c>
      <c r="E49" s="93" t="s">
        <v>283</v>
      </c>
      <c r="F49" s="93" t="s">
        <v>284</v>
      </c>
      <c r="G49" s="154">
        <v>0</v>
      </c>
      <c r="H49" s="151" t="s">
        <v>97</v>
      </c>
      <c r="I49" s="152" t="s">
        <v>104</v>
      </c>
      <c r="J49" s="152">
        <v>22</v>
      </c>
      <c r="K49" s="158"/>
      <c r="L49" s="158">
        <v>25000</v>
      </c>
      <c r="M49" s="158"/>
      <c r="N49" s="160"/>
      <c r="O49" s="155"/>
      <c r="P49" s="140">
        <v>0</v>
      </c>
      <c r="Q49" s="141">
        <v>0</v>
      </c>
      <c r="R49" s="141">
        <v>0</v>
      </c>
      <c r="S49" s="147"/>
    </row>
    <row r="50" spans="1:19" s="142" customFormat="1" ht="25.5" x14ac:dyDescent="0.25">
      <c r="A50" s="138" t="s">
        <v>499</v>
      </c>
      <c r="B50" s="152">
        <v>2023</v>
      </c>
      <c r="C50" s="152" t="s">
        <v>35</v>
      </c>
      <c r="D50" s="152" t="s">
        <v>32</v>
      </c>
      <c r="E50" s="93" t="s">
        <v>283</v>
      </c>
      <c r="F50" s="93" t="s">
        <v>284</v>
      </c>
      <c r="G50" s="154">
        <v>0</v>
      </c>
      <c r="H50" s="151" t="s">
        <v>97</v>
      </c>
      <c r="I50" s="152" t="s">
        <v>104</v>
      </c>
      <c r="J50" s="152">
        <v>22</v>
      </c>
      <c r="K50" s="158"/>
      <c r="L50" s="158">
        <v>25000</v>
      </c>
      <c r="M50" s="158"/>
      <c r="N50" s="160"/>
      <c r="O50" s="155"/>
      <c r="P50" s="140">
        <v>0</v>
      </c>
      <c r="Q50" s="141">
        <v>0</v>
      </c>
      <c r="R50" s="141">
        <v>0</v>
      </c>
      <c r="S50" s="147"/>
    </row>
    <row r="51" spans="1:19" s="142" customFormat="1" ht="25.5" x14ac:dyDescent="0.25">
      <c r="A51" s="138" t="s">
        <v>455</v>
      </c>
      <c r="B51" s="152">
        <v>2022</v>
      </c>
      <c r="C51" s="152" t="s">
        <v>35</v>
      </c>
      <c r="D51" s="152" t="s">
        <v>32</v>
      </c>
      <c r="E51" s="93" t="s">
        <v>286</v>
      </c>
      <c r="F51" s="93" t="s">
        <v>287</v>
      </c>
      <c r="G51" s="154">
        <v>1</v>
      </c>
      <c r="H51" s="152" t="s">
        <v>97</v>
      </c>
      <c r="I51" s="152" t="s">
        <v>104</v>
      </c>
      <c r="J51" s="152">
        <v>22</v>
      </c>
      <c r="K51" s="158"/>
      <c r="L51" s="158">
        <v>66115.960000000006</v>
      </c>
      <c r="M51" s="158"/>
      <c r="N51" s="160"/>
      <c r="O51" s="155"/>
      <c r="P51" s="140">
        <f>IF(SUM(PAPI20_22_23[[#This Row],[Recurso financeiro estimado no ano
(R$) - Cobrança Estadual]:[Recurso financeiro estimado no ano (R$) - Outras]]) &gt;0,SUM(PAPI20_22_23[[#This Row],[Recurso financeiro estimado no ano
(R$) - Cobrança Estadual]:[Recurso financeiro estimado no ano (R$) - Outras]]),"")</f>
        <v>66115.960000000006</v>
      </c>
      <c r="Q51" s="141">
        <v>0</v>
      </c>
      <c r="R51" s="141">
        <v>66115.960000000006</v>
      </c>
      <c r="S51" s="147"/>
    </row>
    <row r="52" spans="1:19" s="142" customFormat="1" ht="25.5" x14ac:dyDescent="0.25">
      <c r="A52" s="138" t="s">
        <v>456</v>
      </c>
      <c r="B52" s="152">
        <v>2022</v>
      </c>
      <c r="C52" s="152" t="s">
        <v>35</v>
      </c>
      <c r="D52" s="152" t="s">
        <v>32</v>
      </c>
      <c r="E52" s="93" t="s">
        <v>453</v>
      </c>
      <c r="F52" s="93" t="s">
        <v>287</v>
      </c>
      <c r="G52" s="154">
        <v>0</v>
      </c>
      <c r="H52" s="152" t="s">
        <v>97</v>
      </c>
      <c r="I52" s="152" t="s">
        <v>104</v>
      </c>
      <c r="J52" s="152">
        <v>22</v>
      </c>
      <c r="K52" s="158"/>
      <c r="L52" s="158">
        <v>131531.64000000001</v>
      </c>
      <c r="M52" s="158"/>
      <c r="N52" s="160"/>
      <c r="O52" s="155"/>
      <c r="P52" s="140">
        <f>IF(SUM(PAPI20_22_23[[#This Row],[Recurso financeiro estimado no ano
(R$) - Cobrança Estadual]:[Recurso financeiro estimado no ano (R$) - Outras]]) &gt;0,SUM(PAPI20_22_23[[#This Row],[Recurso financeiro estimado no ano
(R$) - Cobrança Estadual]:[Recurso financeiro estimado no ano (R$) - Outras]]),"")</f>
        <v>131531.64000000001</v>
      </c>
      <c r="Q52" s="141">
        <v>0</v>
      </c>
      <c r="R52" s="141">
        <v>0</v>
      </c>
      <c r="S52" s="161" t="s">
        <v>454</v>
      </c>
    </row>
    <row r="53" spans="1:19" s="142" customFormat="1" ht="25.5" x14ac:dyDescent="0.25">
      <c r="A53" s="138" t="s">
        <v>500</v>
      </c>
      <c r="B53" s="152">
        <v>2022</v>
      </c>
      <c r="C53" s="152" t="s">
        <v>47</v>
      </c>
      <c r="D53" s="152" t="s">
        <v>32</v>
      </c>
      <c r="E53" s="109" t="s">
        <v>293</v>
      </c>
      <c r="F53" s="109" t="s">
        <v>294</v>
      </c>
      <c r="G53" s="95">
        <v>0</v>
      </c>
      <c r="H53" s="96" t="s">
        <v>97</v>
      </c>
      <c r="I53" s="96" t="s">
        <v>104</v>
      </c>
      <c r="J53" s="96">
        <v>22</v>
      </c>
      <c r="K53" s="98">
        <v>0</v>
      </c>
      <c r="L53" s="98">
        <v>5000</v>
      </c>
      <c r="M53" s="158"/>
      <c r="N53" s="160"/>
      <c r="O53" s="155"/>
      <c r="P53" s="140">
        <f>IF(SUM(PAPI20_22_23[[#This Row],[Recurso financeiro estimado no ano
(R$) - Cobrança Estadual]:[Recurso financeiro estimado no ano (R$) - Outras]]) &gt;0,SUM(PAPI20_22_23[[#This Row],[Recurso financeiro estimado no ano
(R$) - Cobrança Estadual]:[Recurso financeiro estimado no ano (R$) - Outras]]),"")</f>
        <v>5000</v>
      </c>
      <c r="Q53" s="141">
        <v>0</v>
      </c>
      <c r="R53" s="141">
        <v>0</v>
      </c>
      <c r="S53" s="147"/>
    </row>
    <row r="54" spans="1:19" s="142" customFormat="1" ht="25.5" x14ac:dyDescent="0.25">
      <c r="A54" s="138" t="s">
        <v>457</v>
      </c>
      <c r="B54" s="152">
        <v>2023</v>
      </c>
      <c r="C54" s="152" t="s">
        <v>47</v>
      </c>
      <c r="D54" s="152" t="s">
        <v>32</v>
      </c>
      <c r="E54" s="109" t="s">
        <v>293</v>
      </c>
      <c r="F54" s="109" t="s">
        <v>294</v>
      </c>
      <c r="G54" s="95">
        <v>0</v>
      </c>
      <c r="H54" s="96" t="s">
        <v>97</v>
      </c>
      <c r="I54" s="96" t="s">
        <v>104</v>
      </c>
      <c r="J54" s="96">
        <v>22</v>
      </c>
      <c r="K54" s="98">
        <v>0</v>
      </c>
      <c r="L54" s="98">
        <v>5000</v>
      </c>
      <c r="M54" s="158"/>
      <c r="N54" s="160"/>
      <c r="O54" s="155"/>
      <c r="P54" s="140">
        <f>IF(SUM(PAPI20_22_23[[#This Row],[Recurso financeiro estimado no ano
(R$) - Cobrança Estadual]:[Recurso financeiro estimado no ano (R$) - Outras]]) &gt;0,SUM(PAPI20_22_23[[#This Row],[Recurso financeiro estimado no ano
(R$) - Cobrança Estadual]:[Recurso financeiro estimado no ano (R$) - Outras]]),"")</f>
        <v>5000</v>
      </c>
      <c r="Q54" s="141">
        <v>0</v>
      </c>
      <c r="R54" s="141">
        <v>0</v>
      </c>
      <c r="S54" s="147"/>
    </row>
    <row r="55" spans="1:19" s="142" customFormat="1" x14ac:dyDescent="0.25">
      <c r="A55" s="138" t="s">
        <v>461</v>
      </c>
      <c r="B55" s="152">
        <v>2023</v>
      </c>
      <c r="C55" s="152" t="s">
        <v>47</v>
      </c>
      <c r="D55" s="152" t="s">
        <v>32</v>
      </c>
      <c r="E55" s="93" t="s">
        <v>459</v>
      </c>
      <c r="F55" s="93" t="s">
        <v>458</v>
      </c>
      <c r="G55" s="154">
        <v>0</v>
      </c>
      <c r="H55" s="152" t="s">
        <v>22</v>
      </c>
      <c r="I55" s="152" t="s">
        <v>460</v>
      </c>
      <c r="J55" s="152" t="s">
        <v>398</v>
      </c>
      <c r="K55" s="158"/>
      <c r="L55" s="158">
        <v>180000</v>
      </c>
      <c r="M55" s="158"/>
      <c r="N55" s="160"/>
      <c r="O55" s="155"/>
      <c r="P55" s="140">
        <f>IF(SUM(PAPI20_22_23[[#This Row],[Recurso financeiro estimado no ano
(R$) - Cobrança Estadual]:[Recurso financeiro estimado no ano (R$) - Outras]]) &gt;0,SUM(PAPI20_22_23[[#This Row],[Recurso financeiro estimado no ano
(R$) - Cobrança Estadual]:[Recurso financeiro estimado no ano (R$) - Outras]]),"")</f>
        <v>180000</v>
      </c>
      <c r="Q55" s="141">
        <v>0</v>
      </c>
      <c r="R55" s="141">
        <v>0</v>
      </c>
      <c r="S55" s="147"/>
    </row>
    <row r="56" spans="1:19" s="142" customFormat="1" x14ac:dyDescent="0.25">
      <c r="A56" s="138" t="s">
        <v>462</v>
      </c>
      <c r="B56" s="152">
        <v>2023</v>
      </c>
      <c r="C56" s="152" t="s">
        <v>47</v>
      </c>
      <c r="D56" s="152" t="s">
        <v>32</v>
      </c>
      <c r="E56" s="93" t="s">
        <v>459</v>
      </c>
      <c r="F56" s="93" t="s">
        <v>458</v>
      </c>
      <c r="G56" s="154">
        <v>0</v>
      </c>
      <c r="H56" s="152" t="s">
        <v>22</v>
      </c>
      <c r="I56" s="152" t="s">
        <v>460</v>
      </c>
      <c r="J56" s="152" t="s">
        <v>433</v>
      </c>
      <c r="K56" s="158"/>
      <c r="L56" s="158">
        <v>180000</v>
      </c>
      <c r="M56" s="158"/>
      <c r="N56" s="160"/>
      <c r="O56" s="155"/>
      <c r="P56" s="140">
        <f>IF(SUM(PAPI20_22_23[[#This Row],[Recurso financeiro estimado no ano
(R$) - Cobrança Estadual]:[Recurso financeiro estimado no ano (R$) - Outras]]) &gt;0,SUM(PAPI20_22_23[[#This Row],[Recurso financeiro estimado no ano
(R$) - Cobrança Estadual]:[Recurso financeiro estimado no ano (R$) - Outras]]),"")</f>
        <v>180000</v>
      </c>
      <c r="Q56" s="141">
        <v>0</v>
      </c>
      <c r="R56" s="141">
        <v>0</v>
      </c>
      <c r="S56" s="162"/>
    </row>
    <row r="57" spans="1:19" s="142" customFormat="1" x14ac:dyDescent="0.25">
      <c r="A57" s="138" t="s">
        <v>463</v>
      </c>
      <c r="B57" s="152">
        <v>2023</v>
      </c>
      <c r="C57" s="152" t="s">
        <v>47</v>
      </c>
      <c r="D57" s="152" t="s">
        <v>32</v>
      </c>
      <c r="E57" s="93" t="s">
        <v>459</v>
      </c>
      <c r="F57" s="93" t="s">
        <v>458</v>
      </c>
      <c r="G57" s="154">
        <v>0</v>
      </c>
      <c r="H57" s="152" t="s">
        <v>22</v>
      </c>
      <c r="I57" s="152" t="s">
        <v>460</v>
      </c>
      <c r="J57" s="152" t="s">
        <v>429</v>
      </c>
      <c r="K57" s="158"/>
      <c r="L57" s="158">
        <v>180000</v>
      </c>
      <c r="M57" s="158"/>
      <c r="N57" s="160"/>
      <c r="O57" s="155"/>
      <c r="P57" s="140">
        <f>IF(SUM(PAPI20_22_23[[#This Row],[Recurso financeiro estimado no ano
(R$) - Cobrança Estadual]:[Recurso financeiro estimado no ano (R$) - Outras]]) &gt;0,SUM(PAPI20_22_23[[#This Row],[Recurso financeiro estimado no ano
(R$) - Cobrança Estadual]:[Recurso financeiro estimado no ano (R$) - Outras]]),"")</f>
        <v>180000</v>
      </c>
      <c r="Q57" s="141">
        <v>0</v>
      </c>
      <c r="R57" s="141">
        <v>0</v>
      </c>
      <c r="S57" s="147"/>
    </row>
    <row r="58" spans="1:19" s="142" customFormat="1" x14ac:dyDescent="0.25">
      <c r="A58" s="138" t="s">
        <v>464</v>
      </c>
      <c r="B58" s="152">
        <v>2023</v>
      </c>
      <c r="C58" s="152" t="s">
        <v>47</v>
      </c>
      <c r="D58" s="152" t="s">
        <v>32</v>
      </c>
      <c r="E58" s="93" t="s">
        <v>459</v>
      </c>
      <c r="F58" s="93" t="s">
        <v>458</v>
      </c>
      <c r="G58" s="154">
        <v>0</v>
      </c>
      <c r="H58" s="152" t="s">
        <v>22</v>
      </c>
      <c r="I58" s="152" t="s">
        <v>460</v>
      </c>
      <c r="J58" s="152" t="s">
        <v>226</v>
      </c>
      <c r="K58" s="158"/>
      <c r="L58" s="158">
        <v>180000</v>
      </c>
      <c r="M58" s="158"/>
      <c r="N58" s="160"/>
      <c r="O58" s="155"/>
      <c r="P58" s="140">
        <f>IF(SUM(PAPI20_22_23[[#This Row],[Recurso financeiro estimado no ano
(R$) - Cobrança Estadual]:[Recurso financeiro estimado no ano (R$) - Outras]]) &gt;0,SUM(PAPI20_22_23[[#This Row],[Recurso financeiro estimado no ano
(R$) - Cobrança Estadual]:[Recurso financeiro estimado no ano (R$) - Outras]]),"")</f>
        <v>180000</v>
      </c>
      <c r="Q58" s="141">
        <v>0</v>
      </c>
      <c r="R58" s="141">
        <v>0</v>
      </c>
      <c r="S58" s="162"/>
    </row>
    <row r="59" spans="1:19" s="142" customFormat="1" ht="38.25" x14ac:dyDescent="0.25">
      <c r="A59" s="138" t="s">
        <v>467</v>
      </c>
      <c r="B59" s="152">
        <v>2022</v>
      </c>
      <c r="C59" s="152" t="s">
        <v>29</v>
      </c>
      <c r="D59" s="152" t="s">
        <v>30</v>
      </c>
      <c r="E59" s="93" t="s">
        <v>299</v>
      </c>
      <c r="F59" s="93" t="s">
        <v>465</v>
      </c>
      <c r="G59" s="154">
        <v>0</v>
      </c>
      <c r="H59" s="152" t="s">
        <v>22</v>
      </c>
      <c r="I59" s="152" t="s">
        <v>22</v>
      </c>
      <c r="J59" s="165" t="s">
        <v>466</v>
      </c>
      <c r="K59" s="166">
        <v>316492.78000000003</v>
      </c>
      <c r="L59" s="158"/>
      <c r="M59" s="158"/>
      <c r="N59" s="160"/>
      <c r="O59" s="155"/>
      <c r="P59" s="140">
        <f>IF(SUM(PAPI20_22_23[[#This Row],[Recurso financeiro estimado no ano
(R$) - Cobrança Estadual]:[Recurso financeiro estimado no ano (R$) - Outras]]) &gt;0,SUM(PAPI20_22_23[[#This Row],[Recurso financeiro estimado no ano
(R$) - Cobrança Estadual]:[Recurso financeiro estimado no ano (R$) - Outras]]),"")</f>
        <v>316492.78000000003</v>
      </c>
      <c r="Q59" s="141">
        <v>0</v>
      </c>
      <c r="R59" s="141">
        <v>0</v>
      </c>
      <c r="S59" s="147"/>
    </row>
    <row r="60" spans="1:19" s="142" customFormat="1" ht="38.25" x14ac:dyDescent="0.25">
      <c r="A60" s="138" t="s">
        <v>501</v>
      </c>
      <c r="B60" s="152">
        <v>2023</v>
      </c>
      <c r="C60" s="152" t="s">
        <v>29</v>
      </c>
      <c r="D60" s="152" t="s">
        <v>30</v>
      </c>
      <c r="E60" s="93" t="s">
        <v>299</v>
      </c>
      <c r="F60" s="93" t="s">
        <v>465</v>
      </c>
      <c r="G60" s="154">
        <v>0</v>
      </c>
      <c r="H60" s="152" t="s">
        <v>22</v>
      </c>
      <c r="I60" s="152" t="s">
        <v>22</v>
      </c>
      <c r="J60" s="165" t="s">
        <v>466</v>
      </c>
      <c r="K60" s="166">
        <v>316492.78000000003</v>
      </c>
      <c r="L60" s="158"/>
      <c r="M60" s="158"/>
      <c r="N60" s="160"/>
      <c r="O60" s="155"/>
      <c r="P60" s="140">
        <f>IF(SUM(PAPI20_22_23[[#This Row],[Recurso financeiro estimado no ano
(R$) - Cobrança Estadual]:[Recurso financeiro estimado no ano (R$) - Outras]]) &gt;0,SUM(PAPI20_22_23[[#This Row],[Recurso financeiro estimado no ano
(R$) - Cobrança Estadual]:[Recurso financeiro estimado no ano (R$) - Outras]]),"")</f>
        <v>316492.78000000003</v>
      </c>
      <c r="Q60" s="141">
        <v>0</v>
      </c>
      <c r="R60" s="141">
        <v>0</v>
      </c>
      <c r="S60" s="147"/>
    </row>
    <row r="61" spans="1:19" s="142" customFormat="1" x14ac:dyDescent="0.25">
      <c r="A61" s="138" t="s">
        <v>501</v>
      </c>
      <c r="B61" s="152">
        <v>2023</v>
      </c>
      <c r="C61" s="152" t="s">
        <v>29</v>
      </c>
      <c r="D61" s="152" t="s">
        <v>30</v>
      </c>
      <c r="E61" s="93" t="s">
        <v>299</v>
      </c>
      <c r="F61" s="93" t="s">
        <v>465</v>
      </c>
      <c r="G61" s="154">
        <v>0</v>
      </c>
      <c r="H61" s="152" t="s">
        <v>22</v>
      </c>
      <c r="I61" s="152" t="s">
        <v>22</v>
      </c>
      <c r="J61" s="85" t="s">
        <v>226</v>
      </c>
      <c r="K61" s="146">
        <v>166211.45000000001</v>
      </c>
      <c r="L61" s="146"/>
      <c r="M61" s="146"/>
      <c r="N61" s="146"/>
      <c r="O61" s="85"/>
      <c r="P61" s="140">
        <f>IF(SUM(PAPI20_22_23[[#This Row],[Recurso financeiro estimado no ano
(R$) - Cobrança Estadual]:[Recurso financeiro estimado no ano (R$) - Outras]]) &gt;0,SUM(PAPI20_22_23[[#This Row],[Recurso financeiro estimado no ano
(R$) - Cobrança Estadual]:[Recurso financeiro estimado no ano (R$) - Outras]]),"")</f>
        <v>166211.45000000001</v>
      </c>
      <c r="Q61" s="141"/>
      <c r="R61" s="141"/>
      <c r="S61" s="147"/>
    </row>
    <row r="62" spans="1:19" s="142" customFormat="1" ht="153" x14ac:dyDescent="0.25">
      <c r="A62" s="138" t="s">
        <v>469</v>
      </c>
      <c r="B62" s="152">
        <v>2022</v>
      </c>
      <c r="C62" s="152" t="s">
        <v>29</v>
      </c>
      <c r="D62" s="152" t="s">
        <v>30</v>
      </c>
      <c r="E62" s="93" t="s">
        <v>304</v>
      </c>
      <c r="F62" s="93" t="s">
        <v>303</v>
      </c>
      <c r="G62" s="154">
        <v>0.9</v>
      </c>
      <c r="H62" s="152" t="s">
        <v>97</v>
      </c>
      <c r="I62" s="152" t="s">
        <v>22</v>
      </c>
      <c r="J62" s="165" t="s">
        <v>468</v>
      </c>
      <c r="K62" s="158"/>
      <c r="L62" s="158"/>
      <c r="M62" s="158"/>
      <c r="N62" s="166">
        <v>8637528</v>
      </c>
      <c r="O62" s="155"/>
      <c r="P62" s="140">
        <f>IF(SUM(PAPI20_22_23[[#This Row],[Recurso financeiro estimado no ano
(R$) - Cobrança Estadual]:[Recurso financeiro estimado no ano (R$) - Outras]]) &gt;0,SUM(PAPI20_22_23[[#This Row],[Recurso financeiro estimado no ano
(R$) - Cobrança Estadual]:[Recurso financeiro estimado no ano (R$) - Outras]]),"")</f>
        <v>8637528</v>
      </c>
      <c r="Q62" s="141">
        <v>8637528</v>
      </c>
      <c r="R62" s="141">
        <v>7773775.2000000002</v>
      </c>
      <c r="S62" s="147" t="s">
        <v>305</v>
      </c>
    </row>
    <row r="63" spans="1:19" s="142" customFormat="1" ht="153" x14ac:dyDescent="0.25">
      <c r="A63" s="138" t="s">
        <v>501</v>
      </c>
      <c r="B63" s="152">
        <v>2023</v>
      </c>
      <c r="C63" s="152" t="s">
        <v>29</v>
      </c>
      <c r="D63" s="152" t="s">
        <v>30</v>
      </c>
      <c r="E63" s="93" t="s">
        <v>304</v>
      </c>
      <c r="F63" s="93" t="s">
        <v>303</v>
      </c>
      <c r="G63" s="154">
        <v>0</v>
      </c>
      <c r="H63" s="152" t="s">
        <v>97</v>
      </c>
      <c r="I63" s="152" t="s">
        <v>22</v>
      </c>
      <c r="J63" s="165" t="s">
        <v>468</v>
      </c>
      <c r="K63" s="158"/>
      <c r="L63" s="158"/>
      <c r="M63" s="158"/>
      <c r="N63" s="160">
        <v>8637528</v>
      </c>
      <c r="O63" s="155"/>
      <c r="P63" s="140">
        <f>IF(SUM(PAPI20_22_23[[#This Row],[Recurso financeiro estimado no ano
(R$) - Cobrança Estadual]:[Recurso financeiro estimado no ano (R$) - Outras]]) &gt;0,SUM(PAPI20_22_23[[#This Row],[Recurso financeiro estimado no ano
(R$) - Cobrança Estadual]:[Recurso financeiro estimado no ano (R$) - Outras]]),"")</f>
        <v>8637528</v>
      </c>
      <c r="Q63" s="141">
        <v>0</v>
      </c>
      <c r="R63" s="141">
        <v>0</v>
      </c>
      <c r="S63" s="147" t="s">
        <v>305</v>
      </c>
    </row>
    <row r="64" spans="1:19" s="142" customFormat="1" ht="38.25" x14ac:dyDescent="0.25">
      <c r="A64" s="138" t="s">
        <v>472</v>
      </c>
      <c r="B64" s="152">
        <v>2022</v>
      </c>
      <c r="C64" s="152" t="s">
        <v>65</v>
      </c>
      <c r="D64" s="152" t="s">
        <v>30</v>
      </c>
      <c r="E64" s="93" t="s">
        <v>314</v>
      </c>
      <c r="F64" s="93" t="s">
        <v>315</v>
      </c>
      <c r="G64" s="154">
        <v>1</v>
      </c>
      <c r="H64" s="152" t="s">
        <v>22</v>
      </c>
      <c r="I64" s="152" t="s">
        <v>22</v>
      </c>
      <c r="J64" s="165" t="s">
        <v>470</v>
      </c>
      <c r="K64" s="158"/>
      <c r="L64" s="158"/>
      <c r="M64" s="158"/>
      <c r="N64" s="160">
        <v>473500</v>
      </c>
      <c r="O64" s="155"/>
      <c r="P64" s="140">
        <f>IF(SUM(PAPI20_22_23[[#This Row],[Recurso financeiro estimado no ano
(R$) - Cobrança Estadual]:[Recurso financeiro estimado no ano (R$) - Outras]]) &gt;0,SUM(PAPI20_22_23[[#This Row],[Recurso financeiro estimado no ano
(R$) - Cobrança Estadual]:[Recurso financeiro estimado no ano (R$) - Outras]]),"")</f>
        <v>473500</v>
      </c>
      <c r="Q64" s="141">
        <v>473000</v>
      </c>
      <c r="R64" s="141">
        <v>473500</v>
      </c>
      <c r="S64" s="147" t="s">
        <v>471</v>
      </c>
    </row>
    <row r="65" spans="1:19" s="142" customFormat="1" ht="25.5" x14ac:dyDescent="0.25">
      <c r="A65" s="138" t="s">
        <v>475</v>
      </c>
      <c r="B65" s="152">
        <v>2022</v>
      </c>
      <c r="C65" s="152" t="s">
        <v>45</v>
      </c>
      <c r="D65" s="152" t="s">
        <v>30</v>
      </c>
      <c r="E65" s="101" t="s">
        <v>355</v>
      </c>
      <c r="F65" s="93" t="s">
        <v>356</v>
      </c>
      <c r="G65" s="154">
        <v>0</v>
      </c>
      <c r="H65" s="152" t="s">
        <v>22</v>
      </c>
      <c r="I65" s="152" t="s">
        <v>22</v>
      </c>
      <c r="J65" s="152" t="s">
        <v>357</v>
      </c>
      <c r="K65" s="158">
        <v>89641.75</v>
      </c>
      <c r="L65" s="158"/>
      <c r="M65" s="158"/>
      <c r="N65" s="160"/>
      <c r="O65" s="155"/>
      <c r="P65" s="140">
        <f>IF(SUM(PAPI20_22_23[[#This Row],[Recurso financeiro estimado no ano
(R$) - Cobrança Estadual]:[Recurso financeiro estimado no ano (R$) - Outras]]) &gt;0,SUM(PAPI20_22_23[[#This Row],[Recurso financeiro estimado no ano
(R$) - Cobrança Estadual]:[Recurso financeiro estimado no ano (R$) - Outras]]),"")</f>
        <v>89641.75</v>
      </c>
      <c r="Q65" s="141">
        <v>0</v>
      </c>
      <c r="R65" s="141">
        <v>0</v>
      </c>
      <c r="S65" s="147"/>
    </row>
    <row r="66" spans="1:19" s="142" customFormat="1" ht="25.5" x14ac:dyDescent="0.25">
      <c r="A66" s="138" t="s">
        <v>479</v>
      </c>
      <c r="B66" s="152">
        <v>2022</v>
      </c>
      <c r="C66" s="152" t="s">
        <v>45</v>
      </c>
      <c r="D66" s="152" t="s">
        <v>30</v>
      </c>
      <c r="E66" s="101" t="s">
        <v>476</v>
      </c>
      <c r="F66" s="93" t="s">
        <v>477</v>
      </c>
      <c r="G66" s="154">
        <v>0</v>
      </c>
      <c r="H66" s="152" t="s">
        <v>22</v>
      </c>
      <c r="I66" s="152" t="s">
        <v>22</v>
      </c>
      <c r="J66" s="152" t="s">
        <v>478</v>
      </c>
      <c r="K66" s="158"/>
      <c r="L66" s="158">
        <v>300000</v>
      </c>
      <c r="M66" s="158"/>
      <c r="N66" s="160"/>
      <c r="O66" s="155"/>
      <c r="P66" s="140">
        <f>IF(SUM(PAPI20_22_23[[#This Row],[Recurso financeiro estimado no ano
(R$) - Cobrança Estadual]:[Recurso financeiro estimado no ano (R$) - Outras]]) &gt;0,SUM(PAPI20_22_23[[#This Row],[Recurso financeiro estimado no ano
(R$) - Cobrança Estadual]:[Recurso financeiro estimado no ano (R$) - Outras]]),"")</f>
        <v>300000</v>
      </c>
      <c r="Q66" s="141"/>
      <c r="R66" s="141"/>
      <c r="S66" s="147"/>
    </row>
    <row r="67" spans="1:19" s="142" customFormat="1" ht="25.5" x14ac:dyDescent="0.25">
      <c r="A67" s="138" t="s">
        <v>502</v>
      </c>
      <c r="B67" s="152">
        <v>2022</v>
      </c>
      <c r="C67" s="152" t="s">
        <v>45</v>
      </c>
      <c r="D67" s="152" t="s">
        <v>30</v>
      </c>
      <c r="E67" s="101" t="s">
        <v>360</v>
      </c>
      <c r="F67" s="93" t="s">
        <v>480</v>
      </c>
      <c r="G67" s="154">
        <v>0.7</v>
      </c>
      <c r="H67" s="152" t="s">
        <v>22</v>
      </c>
      <c r="I67" s="152" t="s">
        <v>22</v>
      </c>
      <c r="J67" s="152" t="s">
        <v>481</v>
      </c>
      <c r="K67" s="158">
        <v>450000</v>
      </c>
      <c r="L67" s="158"/>
      <c r="M67" s="158"/>
      <c r="N67" s="160"/>
      <c r="O67" s="155"/>
      <c r="P67" s="140">
        <f>IF(SUM(PAPI20_22_23[[#This Row],[Recurso financeiro estimado no ano
(R$) - Cobrança Estadual]:[Recurso financeiro estimado no ano (R$) - Outras]]) &gt;0,SUM(PAPI20_22_23[[#This Row],[Recurso financeiro estimado no ano
(R$) - Cobrança Estadual]:[Recurso financeiro estimado no ano (R$) - Outras]]),"")</f>
        <v>450000</v>
      </c>
      <c r="Q67" s="141">
        <v>369995.48</v>
      </c>
      <c r="R67" s="141">
        <v>369995.48</v>
      </c>
      <c r="S67" s="147"/>
    </row>
    <row r="68" spans="1:19" s="142" customFormat="1" ht="25.5" x14ac:dyDescent="0.25">
      <c r="A68" s="138" t="s">
        <v>482</v>
      </c>
      <c r="B68" s="152">
        <v>2023</v>
      </c>
      <c r="C68" s="152" t="s">
        <v>45</v>
      </c>
      <c r="D68" s="152" t="s">
        <v>30</v>
      </c>
      <c r="E68" s="101" t="s">
        <v>360</v>
      </c>
      <c r="F68" s="93" t="s">
        <v>480</v>
      </c>
      <c r="G68" s="154">
        <v>0.7</v>
      </c>
      <c r="H68" s="152" t="s">
        <v>22</v>
      </c>
      <c r="I68" s="152" t="s">
        <v>22</v>
      </c>
      <c r="J68" s="152" t="s">
        <v>481</v>
      </c>
      <c r="K68" s="158">
        <v>450000</v>
      </c>
      <c r="L68" s="158"/>
      <c r="M68" s="158"/>
      <c r="N68" s="160"/>
      <c r="O68" s="155"/>
      <c r="P68" s="140">
        <f>IF(SUM(PAPI20_22_23[[#This Row],[Recurso financeiro estimado no ano
(R$) - Cobrança Estadual]:[Recurso financeiro estimado no ano (R$) - Outras]]) &gt;0,SUM(PAPI20_22_23[[#This Row],[Recurso financeiro estimado no ano
(R$) - Cobrança Estadual]:[Recurso financeiro estimado no ano (R$) - Outras]]),"")</f>
        <v>450000</v>
      </c>
      <c r="Q68" s="141">
        <v>0</v>
      </c>
      <c r="R68" s="141">
        <v>0</v>
      </c>
      <c r="S68" s="147"/>
    </row>
    <row r="69" spans="1:19" s="142" customFormat="1" ht="38.25" x14ac:dyDescent="0.25">
      <c r="A69" s="138" t="s">
        <v>483</v>
      </c>
      <c r="B69" s="152">
        <v>2023</v>
      </c>
      <c r="C69" s="152" t="s">
        <v>45</v>
      </c>
      <c r="D69" s="152" t="s">
        <v>30</v>
      </c>
      <c r="E69" s="101" t="s">
        <v>364</v>
      </c>
      <c r="F69" s="93" t="s">
        <v>365</v>
      </c>
      <c r="G69" s="154">
        <v>0</v>
      </c>
      <c r="H69" s="152" t="s">
        <v>22</v>
      </c>
      <c r="I69" s="152" t="s">
        <v>22</v>
      </c>
      <c r="J69" s="152" t="s">
        <v>366</v>
      </c>
      <c r="K69" s="158"/>
      <c r="L69" s="158">
        <v>450000</v>
      </c>
      <c r="M69" s="158"/>
      <c r="N69" s="160"/>
      <c r="O69" s="155"/>
      <c r="P69" s="140">
        <f>IF(SUM(PAPI20_22_23[[#This Row],[Recurso financeiro estimado no ano
(R$) - Cobrança Estadual]:[Recurso financeiro estimado no ano (R$) - Outras]]) &gt;0,SUM(PAPI20_22_23[[#This Row],[Recurso financeiro estimado no ano
(R$) - Cobrança Estadual]:[Recurso financeiro estimado no ano (R$) - Outras]]),"")</f>
        <v>450000</v>
      </c>
      <c r="Q69" s="141">
        <v>0</v>
      </c>
      <c r="R69" s="141">
        <v>0</v>
      </c>
      <c r="S69" s="147"/>
    </row>
    <row r="70" spans="1:19" s="142" customFormat="1" ht="51" x14ac:dyDescent="0.25">
      <c r="A70" s="138" t="s">
        <v>503</v>
      </c>
      <c r="B70" s="152">
        <v>2022</v>
      </c>
      <c r="C70" s="152" t="s">
        <v>45</v>
      </c>
      <c r="D70" s="152" t="s">
        <v>30</v>
      </c>
      <c r="E70" s="101" t="s">
        <v>368</v>
      </c>
      <c r="F70" s="93" t="s">
        <v>369</v>
      </c>
      <c r="G70" s="154">
        <v>0</v>
      </c>
      <c r="H70" s="152" t="s">
        <v>22</v>
      </c>
      <c r="I70" s="152" t="s">
        <v>22</v>
      </c>
      <c r="J70" s="152" t="s">
        <v>370</v>
      </c>
      <c r="K70" s="158">
        <v>500000</v>
      </c>
      <c r="L70" s="158"/>
      <c r="M70" s="158"/>
      <c r="N70" s="160"/>
      <c r="O70" s="155"/>
      <c r="P70" s="140">
        <f>IF(SUM(PAPI20_22_23[[#This Row],[Recurso financeiro estimado no ano
(R$) - Cobrança Estadual]:[Recurso financeiro estimado no ano (R$) - Outras]]) &gt;0,SUM(PAPI20_22_23[[#This Row],[Recurso financeiro estimado no ano
(R$) - Cobrança Estadual]:[Recurso financeiro estimado no ano (R$) - Outras]]),"")</f>
        <v>500000</v>
      </c>
      <c r="Q70" s="141">
        <v>553512.19999999995</v>
      </c>
      <c r="R70" s="141">
        <v>0</v>
      </c>
      <c r="S70" s="147"/>
    </row>
    <row r="71" spans="1:19" s="142" customFormat="1" ht="51" x14ac:dyDescent="0.25">
      <c r="A71" s="138" t="s">
        <v>486</v>
      </c>
      <c r="B71" s="152">
        <v>2023</v>
      </c>
      <c r="C71" s="152" t="s">
        <v>45</v>
      </c>
      <c r="D71" s="152" t="s">
        <v>30</v>
      </c>
      <c r="E71" s="101" t="s">
        <v>368</v>
      </c>
      <c r="F71" s="93" t="s">
        <v>369</v>
      </c>
      <c r="G71" s="154">
        <v>0</v>
      </c>
      <c r="H71" s="152" t="s">
        <v>22</v>
      </c>
      <c r="I71" s="152" t="s">
        <v>22</v>
      </c>
      <c r="J71" s="152" t="s">
        <v>370</v>
      </c>
      <c r="K71" s="158"/>
      <c r="L71" s="158"/>
      <c r="M71" s="158"/>
      <c r="N71" s="160">
        <v>112000</v>
      </c>
      <c r="O71" s="155" t="s">
        <v>243</v>
      </c>
      <c r="P71" s="140">
        <f>IF(SUM(PAPI20_22_23[[#This Row],[Recurso financeiro estimado no ano
(R$) - Cobrança Estadual]:[Recurso financeiro estimado no ano (R$) - Outras]]) &gt;0,SUM(PAPI20_22_23[[#This Row],[Recurso financeiro estimado no ano
(R$) - Cobrança Estadual]:[Recurso financeiro estimado no ano (R$) - Outras]]),"")</f>
        <v>112000</v>
      </c>
      <c r="Q71" s="141">
        <v>0</v>
      </c>
      <c r="R71" s="141">
        <v>0</v>
      </c>
      <c r="S71" s="147"/>
    </row>
    <row r="72" spans="1:19" s="142" customFormat="1" ht="25.5" x14ac:dyDescent="0.25">
      <c r="A72" s="138" t="s">
        <v>487</v>
      </c>
      <c r="B72" s="152">
        <v>2023</v>
      </c>
      <c r="C72" s="152" t="s">
        <v>45</v>
      </c>
      <c r="D72" s="152" t="s">
        <v>30</v>
      </c>
      <c r="E72" s="101" t="s">
        <v>484</v>
      </c>
      <c r="F72" s="93" t="s">
        <v>485</v>
      </c>
      <c r="G72" s="154">
        <v>0</v>
      </c>
      <c r="H72" s="152" t="s">
        <v>22</v>
      </c>
      <c r="I72" s="152" t="s">
        <v>22</v>
      </c>
      <c r="J72" s="152" t="s">
        <v>262</v>
      </c>
      <c r="K72" s="158"/>
      <c r="L72" s="158">
        <v>365000</v>
      </c>
      <c r="M72" s="158"/>
      <c r="N72" s="160"/>
      <c r="O72" s="155"/>
      <c r="P72" s="140">
        <f>IF(SUM(PAPI20_22_23[[#This Row],[Recurso financeiro estimado no ano
(R$) - Cobrança Estadual]:[Recurso financeiro estimado no ano (R$) - Outras]]) &gt;0,SUM(PAPI20_22_23[[#This Row],[Recurso financeiro estimado no ano
(R$) - Cobrança Estadual]:[Recurso financeiro estimado no ano (R$) - Outras]]),"")</f>
        <v>365000</v>
      </c>
      <c r="Q72" s="141">
        <v>0</v>
      </c>
      <c r="R72" s="141">
        <v>0</v>
      </c>
      <c r="S72" s="147"/>
    </row>
    <row r="73" spans="1:19" s="142" customFormat="1" x14ac:dyDescent="0.25">
      <c r="A73" s="138" t="s">
        <v>488</v>
      </c>
      <c r="B73" s="152">
        <v>2023</v>
      </c>
      <c r="C73" s="152" t="s">
        <v>70</v>
      </c>
      <c r="D73" s="152" t="s">
        <v>30</v>
      </c>
      <c r="E73" s="101" t="s">
        <v>375</v>
      </c>
      <c r="F73" s="93" t="s">
        <v>376</v>
      </c>
      <c r="G73" s="154">
        <v>0</v>
      </c>
      <c r="H73" s="152" t="s">
        <v>22</v>
      </c>
      <c r="I73" s="152" t="s">
        <v>22</v>
      </c>
      <c r="J73" s="152" t="s">
        <v>366</v>
      </c>
      <c r="K73" s="158"/>
      <c r="L73" s="158">
        <v>300000</v>
      </c>
      <c r="M73" s="158"/>
      <c r="N73" s="160"/>
      <c r="O73" s="155"/>
      <c r="P73" s="140">
        <f>IF(SUM(PAPI20_22_23[[#This Row],[Recurso financeiro estimado no ano
(R$) - Cobrança Estadual]:[Recurso financeiro estimado no ano (R$) - Outras]]) &gt;0,SUM(PAPI20_22_23[[#This Row],[Recurso financeiro estimado no ano
(R$) - Cobrança Estadual]:[Recurso financeiro estimado no ano (R$) - Outras]]),"")</f>
        <v>300000</v>
      </c>
      <c r="Q73" s="141">
        <v>0</v>
      </c>
      <c r="R73" s="141">
        <v>0</v>
      </c>
      <c r="S73" s="147"/>
    </row>
    <row r="74" spans="1:19" s="142" customFormat="1" x14ac:dyDescent="0.25">
      <c r="A74" s="138" t="s">
        <v>489</v>
      </c>
      <c r="B74" s="152">
        <v>2023</v>
      </c>
      <c r="C74" s="152" t="s">
        <v>70</v>
      </c>
      <c r="D74" s="152" t="s">
        <v>30</v>
      </c>
      <c r="E74" s="93" t="s">
        <v>378</v>
      </c>
      <c r="F74" s="93" t="s">
        <v>379</v>
      </c>
      <c r="G74" s="154">
        <v>0</v>
      </c>
      <c r="H74" s="152" t="s">
        <v>22</v>
      </c>
      <c r="I74" s="152" t="s">
        <v>22</v>
      </c>
      <c r="J74" s="152" t="s">
        <v>252</v>
      </c>
      <c r="K74" s="158"/>
      <c r="L74" s="158">
        <v>350000</v>
      </c>
      <c r="M74" s="158"/>
      <c r="N74" s="146"/>
      <c r="O74" s="155"/>
      <c r="P74" s="140">
        <f>IF(SUM(PAPI20_22_23[[#This Row],[Recurso financeiro estimado no ano
(R$) - Cobrança Estadual]:[Recurso financeiro estimado no ano (R$) - Outras]]) &gt;0,SUM(PAPI20_22_23[[#This Row],[Recurso financeiro estimado no ano
(R$) - Cobrança Estadual]:[Recurso financeiro estimado no ano (R$) - Outras]]),"")</f>
        <v>350000</v>
      </c>
      <c r="Q74" s="141">
        <v>0</v>
      </c>
      <c r="R74" s="141">
        <v>0</v>
      </c>
      <c r="S74" s="147"/>
    </row>
    <row r="75" spans="1:19" s="142" customFormat="1" ht="25.5" x14ac:dyDescent="0.2">
      <c r="A75" s="138" t="s">
        <v>504</v>
      </c>
      <c r="B75" s="152">
        <v>2022</v>
      </c>
      <c r="C75" s="152" t="s">
        <v>70</v>
      </c>
      <c r="D75" s="152" t="s">
        <v>30</v>
      </c>
      <c r="E75" s="93" t="s">
        <v>382</v>
      </c>
      <c r="F75" s="130" t="s">
        <v>381</v>
      </c>
      <c r="G75" s="154">
        <v>0</v>
      </c>
      <c r="H75" s="152" t="s">
        <v>22</v>
      </c>
      <c r="I75" s="152" t="s">
        <v>104</v>
      </c>
      <c r="J75" s="152">
        <v>22</v>
      </c>
      <c r="K75" s="158">
        <v>360000</v>
      </c>
      <c r="L75" s="158"/>
      <c r="M75" s="158"/>
      <c r="N75" s="146"/>
      <c r="O75" s="155"/>
      <c r="P75" s="140">
        <f>IF(SUM(PAPI20_22_23[[#This Row],[Recurso financeiro estimado no ano
(R$) - Cobrança Estadual]:[Recurso financeiro estimado no ano (R$) - Outras]]) &gt;0,SUM(PAPI20_22_23[[#This Row],[Recurso financeiro estimado no ano
(R$) - Cobrança Estadual]:[Recurso financeiro estimado no ano (R$) - Outras]]),"")</f>
        <v>360000</v>
      </c>
      <c r="Q75" s="141">
        <v>0</v>
      </c>
      <c r="R75" s="141">
        <v>0</v>
      </c>
      <c r="S75" s="147"/>
    </row>
    <row r="76" spans="1:19" s="142" customFormat="1" ht="25.5" x14ac:dyDescent="0.2">
      <c r="A76" s="138" t="s">
        <v>490</v>
      </c>
      <c r="B76" s="152">
        <v>2023</v>
      </c>
      <c r="C76" s="152" t="s">
        <v>70</v>
      </c>
      <c r="D76" s="152" t="s">
        <v>30</v>
      </c>
      <c r="E76" s="93" t="s">
        <v>382</v>
      </c>
      <c r="F76" s="130" t="s">
        <v>381</v>
      </c>
      <c r="G76" s="154">
        <v>0</v>
      </c>
      <c r="H76" s="152" t="s">
        <v>22</v>
      </c>
      <c r="I76" s="152" t="s">
        <v>104</v>
      </c>
      <c r="J76" s="152">
        <v>22</v>
      </c>
      <c r="K76" s="158">
        <v>375000</v>
      </c>
      <c r="L76" s="158"/>
      <c r="M76" s="158"/>
      <c r="N76" s="146"/>
      <c r="O76" s="155"/>
      <c r="P76" s="140">
        <f>IF(SUM(PAPI20_22_23[[#This Row],[Recurso financeiro estimado no ano
(R$) - Cobrança Estadual]:[Recurso financeiro estimado no ano (R$) - Outras]]) &gt;0,SUM(PAPI20_22_23[[#This Row],[Recurso financeiro estimado no ano
(R$) - Cobrança Estadual]:[Recurso financeiro estimado no ano (R$) - Outras]]),"")</f>
        <v>375000</v>
      </c>
      <c r="Q76" s="141">
        <v>0</v>
      </c>
      <c r="R76" s="141">
        <v>0</v>
      </c>
      <c r="S76" s="161"/>
    </row>
    <row r="77" spans="1:19" s="142" customFormat="1" ht="25.5" x14ac:dyDescent="0.25">
      <c r="A77" s="138" t="s">
        <v>491</v>
      </c>
      <c r="B77" s="152">
        <v>2023</v>
      </c>
      <c r="C77" s="152" t="s">
        <v>70</v>
      </c>
      <c r="D77" s="152" t="s">
        <v>30</v>
      </c>
      <c r="E77" s="93" t="s">
        <v>385</v>
      </c>
      <c r="F77" s="131" t="s">
        <v>386</v>
      </c>
      <c r="G77" s="154">
        <v>0</v>
      </c>
      <c r="H77" s="152" t="s">
        <v>20</v>
      </c>
      <c r="I77" s="152" t="s">
        <v>104</v>
      </c>
      <c r="J77" s="152">
        <v>22</v>
      </c>
      <c r="K77" s="158">
        <v>350000</v>
      </c>
      <c r="L77" s="158"/>
      <c r="M77" s="158"/>
      <c r="N77" s="146"/>
      <c r="O77" s="155"/>
      <c r="P77" s="140">
        <f>IF(SUM(PAPI20_22_23[[#This Row],[Recurso financeiro estimado no ano
(R$) - Cobrança Estadual]:[Recurso financeiro estimado no ano (R$) - Outras]]) &gt;0,SUM(PAPI20_22_23[[#This Row],[Recurso financeiro estimado no ano
(R$) - Cobrança Estadual]:[Recurso financeiro estimado no ano (R$) - Outras]]),"")</f>
        <v>350000</v>
      </c>
      <c r="Q77" s="141">
        <v>0</v>
      </c>
      <c r="R77" s="141">
        <v>0</v>
      </c>
      <c r="S77" s="147"/>
    </row>
    <row r="78" spans="1:19" s="142" customFormat="1" x14ac:dyDescent="0.25">
      <c r="A78" s="138" t="s">
        <v>494</v>
      </c>
      <c r="B78" s="152">
        <v>2023</v>
      </c>
      <c r="C78" s="152" t="s">
        <v>70</v>
      </c>
      <c r="D78" s="152" t="s">
        <v>30</v>
      </c>
      <c r="E78" s="93" t="s">
        <v>387</v>
      </c>
      <c r="F78" s="131" t="s">
        <v>389</v>
      </c>
      <c r="G78" s="154">
        <v>0</v>
      </c>
      <c r="H78" s="152" t="s">
        <v>22</v>
      </c>
      <c r="I78" s="152" t="s">
        <v>22</v>
      </c>
      <c r="J78" s="152" t="s">
        <v>390</v>
      </c>
      <c r="K78" s="158"/>
      <c r="L78" s="158">
        <v>300000</v>
      </c>
      <c r="M78" s="158"/>
      <c r="N78" s="160"/>
      <c r="O78" s="155"/>
      <c r="P78" s="140">
        <f>IF(SUM(PAPI20_22_23[[#This Row],[Recurso financeiro estimado no ano
(R$) - Cobrança Estadual]:[Recurso financeiro estimado no ano (R$) - Outras]]) &gt;0,SUM(PAPI20_22_23[[#This Row],[Recurso financeiro estimado no ano
(R$) - Cobrança Estadual]:[Recurso financeiro estimado no ano (R$) - Outras]]),"")</f>
        <v>300000</v>
      </c>
      <c r="Q78" s="141">
        <v>0</v>
      </c>
      <c r="R78" s="141">
        <v>0</v>
      </c>
      <c r="S78" s="147"/>
    </row>
    <row r="79" spans="1:19" s="142" customFormat="1" ht="25.5" x14ac:dyDescent="0.25">
      <c r="A79" s="138" t="s">
        <v>496</v>
      </c>
      <c r="B79" s="152">
        <v>2022</v>
      </c>
      <c r="C79" s="152" t="s">
        <v>70</v>
      </c>
      <c r="D79" s="152" t="s">
        <v>30</v>
      </c>
      <c r="E79" s="93" t="s">
        <v>492</v>
      </c>
      <c r="F79" s="131" t="s">
        <v>493</v>
      </c>
      <c r="G79" s="154">
        <v>0</v>
      </c>
      <c r="H79" s="152" t="s">
        <v>20</v>
      </c>
      <c r="I79" s="152" t="s">
        <v>41</v>
      </c>
      <c r="J79" s="152" t="s">
        <v>495</v>
      </c>
      <c r="K79" s="158">
        <v>600000</v>
      </c>
      <c r="L79" s="158"/>
      <c r="M79" s="158"/>
      <c r="N79" s="160"/>
      <c r="O79" s="155"/>
      <c r="P79" s="140">
        <f>IF(SUM(PAPI20_22_23[[#This Row],[Recurso financeiro estimado no ano
(R$) - Cobrança Estadual]:[Recurso financeiro estimado no ano (R$) - Outras]]) &gt;0,SUM(PAPI20_22_23[[#This Row],[Recurso financeiro estimado no ano
(R$) - Cobrança Estadual]:[Recurso financeiro estimado no ano (R$) - Outras]]),"")</f>
        <v>600000</v>
      </c>
      <c r="Q79" s="141">
        <v>0</v>
      </c>
      <c r="R79" s="141">
        <v>0</v>
      </c>
      <c r="S79" s="147"/>
    </row>
    <row r="80" spans="1:19" s="142" customFormat="1" ht="25.5" x14ac:dyDescent="0.25">
      <c r="A80" s="138" t="s">
        <v>505</v>
      </c>
      <c r="B80" s="152">
        <v>2023</v>
      </c>
      <c r="C80" s="152" t="s">
        <v>70</v>
      </c>
      <c r="D80" s="152" t="s">
        <v>30</v>
      </c>
      <c r="E80" s="93" t="s">
        <v>492</v>
      </c>
      <c r="F80" s="131" t="s">
        <v>493</v>
      </c>
      <c r="G80" s="154">
        <v>0</v>
      </c>
      <c r="H80" s="152" t="s">
        <v>20</v>
      </c>
      <c r="I80" s="152" t="s">
        <v>41</v>
      </c>
      <c r="J80" s="152" t="s">
        <v>495</v>
      </c>
      <c r="K80" s="158">
        <v>600000</v>
      </c>
      <c r="L80" s="158"/>
      <c r="M80" s="158"/>
      <c r="N80" s="146"/>
      <c r="O80" s="155"/>
      <c r="P80" s="140">
        <f>IF(SUM(PAPI20_22_23[[#This Row],[Recurso financeiro estimado no ano
(R$) - Cobrança Estadual]:[Recurso financeiro estimado no ano (R$) - Outras]]) &gt;0,SUM(PAPI20_22_23[[#This Row],[Recurso financeiro estimado no ano
(R$) - Cobrança Estadual]:[Recurso financeiro estimado no ano (R$) - Outras]]),"")</f>
        <v>600000</v>
      </c>
      <c r="Q80" s="141">
        <v>0</v>
      </c>
      <c r="R80" s="141">
        <v>0</v>
      </c>
      <c r="S80" s="147"/>
    </row>
    <row r="81" spans="1:19" s="142" customFormat="1" ht="25.5" x14ac:dyDescent="0.25">
      <c r="A81" s="138" t="s">
        <v>497</v>
      </c>
      <c r="B81" s="85">
        <v>2022</v>
      </c>
      <c r="C81" s="85" t="s">
        <v>34</v>
      </c>
      <c r="D81" s="85" t="s">
        <v>30</v>
      </c>
      <c r="E81" s="132" t="s">
        <v>396</v>
      </c>
      <c r="F81" s="131" t="s">
        <v>397</v>
      </c>
      <c r="G81" s="164">
        <v>0</v>
      </c>
      <c r="H81" s="85" t="s">
        <v>22</v>
      </c>
      <c r="I81" s="85" t="s">
        <v>22</v>
      </c>
      <c r="J81" s="85" t="s">
        <v>433</v>
      </c>
      <c r="K81" s="146"/>
      <c r="L81" s="146"/>
      <c r="M81" s="146"/>
      <c r="N81" s="146">
        <v>37397.980000000003</v>
      </c>
      <c r="O81" s="85"/>
      <c r="P81" s="140">
        <f>IF(SUM(PAPI20_22_23[[#This Row],[Recurso financeiro estimado no ano
(R$) - Cobrança Estadual]:[Recurso financeiro estimado no ano (R$) - Outras]]) &gt;0,SUM(PAPI20_22_23[[#This Row],[Recurso financeiro estimado no ano
(R$) - Cobrança Estadual]:[Recurso financeiro estimado no ano (R$) - Outras]]),"")</f>
        <v>37397.980000000003</v>
      </c>
      <c r="Q81" s="141">
        <v>37397.980000000003</v>
      </c>
      <c r="R81" s="141">
        <v>37397.980000000003</v>
      </c>
      <c r="S81" s="147"/>
    </row>
    <row r="82" spans="1:19" s="142" customFormat="1" ht="25.5" x14ac:dyDescent="0.25">
      <c r="A82" s="138" t="s">
        <v>498</v>
      </c>
      <c r="B82" s="85">
        <v>2023</v>
      </c>
      <c r="C82" s="85" t="s">
        <v>34</v>
      </c>
      <c r="D82" s="85" t="s">
        <v>30</v>
      </c>
      <c r="E82" s="132" t="s">
        <v>396</v>
      </c>
      <c r="F82" s="131" t="s">
        <v>397</v>
      </c>
      <c r="G82" s="164">
        <v>0</v>
      </c>
      <c r="H82" s="85" t="s">
        <v>22</v>
      </c>
      <c r="I82" s="85" t="s">
        <v>22</v>
      </c>
      <c r="J82" s="85" t="s">
        <v>433</v>
      </c>
      <c r="K82" s="146"/>
      <c r="L82" s="146"/>
      <c r="M82" s="146"/>
      <c r="N82" s="146">
        <v>35000</v>
      </c>
      <c r="O82" s="85"/>
      <c r="P82" s="140">
        <f>IF(SUM(PAPI20_22_23[[#This Row],[Recurso financeiro estimado no ano
(R$) - Cobrança Estadual]:[Recurso financeiro estimado no ano (R$) - Outras]]) &gt;0,SUM(PAPI20_22_23[[#This Row],[Recurso financeiro estimado no ano
(R$) - Cobrança Estadual]:[Recurso financeiro estimado no ano (R$) - Outras]]),"")</f>
        <v>35000</v>
      </c>
      <c r="Q82" s="141">
        <v>0</v>
      </c>
      <c r="R82" s="141">
        <v>0</v>
      </c>
      <c r="S82" s="147"/>
    </row>
    <row r="83" spans="1:19" s="142" customFormat="1" ht="153" x14ac:dyDescent="0.25">
      <c r="A83" s="138" t="s">
        <v>506</v>
      </c>
      <c r="B83" s="85">
        <v>2022</v>
      </c>
      <c r="C83" s="85" t="s">
        <v>75</v>
      </c>
      <c r="D83" s="85" t="s">
        <v>32</v>
      </c>
      <c r="E83" s="101" t="s">
        <v>392</v>
      </c>
      <c r="F83" s="93" t="s">
        <v>393</v>
      </c>
      <c r="G83" s="164">
        <v>1</v>
      </c>
      <c r="H83" s="85" t="s">
        <v>97</v>
      </c>
      <c r="I83" s="85" t="s">
        <v>22</v>
      </c>
      <c r="J83" s="165" t="s">
        <v>468</v>
      </c>
      <c r="K83" s="146"/>
      <c r="L83" s="146"/>
      <c r="M83" s="146"/>
      <c r="N83" s="146">
        <v>7693860</v>
      </c>
      <c r="O83" s="85" t="s">
        <v>305</v>
      </c>
      <c r="P83" s="140">
        <f>IF(SUM(PAPI20_22_23[[#This Row],[Recurso financeiro estimado no ano
(R$) - Cobrança Estadual]:[Recurso financeiro estimado no ano (R$) - Outras]]) &gt;0,SUM(PAPI20_22_23[[#This Row],[Recurso financeiro estimado no ano
(R$) - Cobrança Estadual]:[Recurso financeiro estimado no ano (R$) - Outras]]),"")</f>
        <v>7693860</v>
      </c>
      <c r="Q83" s="141">
        <v>7693860</v>
      </c>
      <c r="R83" s="141">
        <v>7693860</v>
      </c>
      <c r="S83" s="147" t="s">
        <v>508</v>
      </c>
    </row>
    <row r="84" spans="1:19" s="142" customFormat="1" ht="153" x14ac:dyDescent="0.25">
      <c r="A84" s="138" t="s">
        <v>507</v>
      </c>
      <c r="B84" s="85">
        <v>2023</v>
      </c>
      <c r="C84" s="85" t="s">
        <v>75</v>
      </c>
      <c r="D84" s="85" t="s">
        <v>32</v>
      </c>
      <c r="E84" s="101" t="s">
        <v>392</v>
      </c>
      <c r="F84" s="93" t="s">
        <v>393</v>
      </c>
      <c r="G84" s="164">
        <v>0</v>
      </c>
      <c r="H84" s="85" t="s">
        <v>97</v>
      </c>
      <c r="I84" s="85" t="s">
        <v>22</v>
      </c>
      <c r="J84" s="165" t="s">
        <v>468</v>
      </c>
      <c r="K84" s="146"/>
      <c r="L84" s="146"/>
      <c r="M84" s="146"/>
      <c r="N84" s="146">
        <v>7693860</v>
      </c>
      <c r="O84" s="85" t="s">
        <v>305</v>
      </c>
      <c r="P84" s="140">
        <f>IF(SUM(PAPI20_22_23[[#This Row],[Recurso financeiro estimado no ano
(R$) - Cobrança Estadual]:[Recurso financeiro estimado no ano (R$) - Outras]]) &gt;0,SUM(PAPI20_22_23[[#This Row],[Recurso financeiro estimado no ano
(R$) - Cobrança Estadual]:[Recurso financeiro estimado no ano (R$) - Outras]]),"")</f>
        <v>7693860</v>
      </c>
      <c r="Q84" s="141">
        <v>0</v>
      </c>
      <c r="R84" s="141">
        <v>0</v>
      </c>
      <c r="S84" s="147"/>
    </row>
    <row r="85" spans="1:19" s="142" customFormat="1" ht="38.25" x14ac:dyDescent="0.25">
      <c r="A85" s="138" t="s">
        <v>509</v>
      </c>
      <c r="B85" s="152">
        <v>2022</v>
      </c>
      <c r="C85" s="152" t="s">
        <v>77</v>
      </c>
      <c r="D85" s="152" t="s">
        <v>30</v>
      </c>
      <c r="E85" s="101" t="s">
        <v>342</v>
      </c>
      <c r="F85" s="93" t="s">
        <v>343</v>
      </c>
      <c r="G85" s="154">
        <v>0</v>
      </c>
      <c r="H85" s="152" t="s">
        <v>22</v>
      </c>
      <c r="I85" s="152" t="s">
        <v>22</v>
      </c>
      <c r="J85" s="152" t="s">
        <v>344</v>
      </c>
      <c r="K85" s="158"/>
      <c r="L85" s="158">
        <v>270000</v>
      </c>
      <c r="M85" s="158"/>
      <c r="N85" s="146"/>
      <c r="O85" s="155"/>
      <c r="P85" s="140">
        <f>IF(SUM(PAPI20_22_23[[#This Row],[Recurso financeiro estimado no ano
(R$) - Cobrança Estadual]:[Recurso financeiro estimado no ano (R$) - Outras]]) &gt;0,SUM(PAPI20_22_23[[#This Row],[Recurso financeiro estimado no ano
(R$) - Cobrança Estadual]:[Recurso financeiro estimado no ano (R$) - Outras]]),"")</f>
        <v>270000</v>
      </c>
      <c r="Q85" s="141">
        <v>0</v>
      </c>
      <c r="R85" s="141">
        <v>0</v>
      </c>
      <c r="S85" s="147"/>
    </row>
    <row r="86" spans="1:19" s="142" customFormat="1" ht="38.25" x14ac:dyDescent="0.25">
      <c r="A86" s="138" t="s">
        <v>510</v>
      </c>
      <c r="B86" s="152">
        <v>2023</v>
      </c>
      <c r="C86" s="152" t="s">
        <v>77</v>
      </c>
      <c r="D86" s="152" t="s">
        <v>30</v>
      </c>
      <c r="E86" s="101" t="s">
        <v>342</v>
      </c>
      <c r="F86" s="93" t="s">
        <v>343</v>
      </c>
      <c r="G86" s="154">
        <v>0</v>
      </c>
      <c r="H86" s="152" t="s">
        <v>22</v>
      </c>
      <c r="I86" s="152" t="s">
        <v>22</v>
      </c>
      <c r="J86" s="152" t="s">
        <v>344</v>
      </c>
      <c r="K86" s="158"/>
      <c r="L86" s="158">
        <v>175000</v>
      </c>
      <c r="M86" s="158"/>
      <c r="N86" s="160"/>
      <c r="O86" s="155"/>
      <c r="P86" s="140">
        <f>IF(SUM(PAPI20_22_23[[#This Row],[Recurso financeiro estimado no ano
(R$) - Cobrança Estadual]:[Recurso financeiro estimado no ano (R$) - Outras]]) &gt;0,SUM(PAPI20_22_23[[#This Row],[Recurso financeiro estimado no ano
(R$) - Cobrança Estadual]:[Recurso financeiro estimado no ano (R$) - Outras]]),"")</f>
        <v>175000</v>
      </c>
      <c r="Q86" s="141">
        <v>0</v>
      </c>
      <c r="R86" s="141">
        <v>0</v>
      </c>
      <c r="S86" s="147"/>
    </row>
    <row r="87" spans="1:19" s="142" customFormat="1" ht="51" x14ac:dyDescent="0.25">
      <c r="A87" s="138" t="s">
        <v>511</v>
      </c>
      <c r="B87" s="152">
        <v>2022</v>
      </c>
      <c r="C87" s="152" t="s">
        <v>77</v>
      </c>
      <c r="D87" s="152" t="s">
        <v>30</v>
      </c>
      <c r="E87" s="101" t="s">
        <v>319</v>
      </c>
      <c r="F87" s="93" t="s">
        <v>320</v>
      </c>
      <c r="G87" s="154">
        <v>1</v>
      </c>
      <c r="H87" s="152" t="s">
        <v>22</v>
      </c>
      <c r="I87" s="152" t="s">
        <v>22</v>
      </c>
      <c r="J87" s="165" t="s">
        <v>512</v>
      </c>
      <c r="K87" s="158">
        <v>156812.94</v>
      </c>
      <c r="L87" s="158"/>
      <c r="M87" s="158"/>
      <c r="N87" s="160"/>
      <c r="O87" s="155"/>
      <c r="P87" s="140">
        <f>IF(SUM(PAPI20_22_23[[#This Row],[Recurso financeiro estimado no ano
(R$) - Cobrança Estadual]:[Recurso financeiro estimado no ano (R$) - Outras]]) &gt;0,SUM(PAPI20_22_23[[#This Row],[Recurso financeiro estimado no ano
(R$) - Cobrança Estadual]:[Recurso financeiro estimado no ano (R$) - Outras]]),"")</f>
        <v>156812.94</v>
      </c>
      <c r="Q87" s="141">
        <v>156812.94</v>
      </c>
      <c r="R87" s="141">
        <v>156812.94</v>
      </c>
      <c r="S87" s="147"/>
    </row>
    <row r="88" spans="1:19" s="142" customFormat="1" ht="51" x14ac:dyDescent="0.25">
      <c r="A88" s="138" t="s">
        <v>513</v>
      </c>
      <c r="B88" s="152">
        <v>2023</v>
      </c>
      <c r="C88" s="152" t="s">
        <v>77</v>
      </c>
      <c r="D88" s="152" t="s">
        <v>30</v>
      </c>
      <c r="E88" s="101" t="s">
        <v>319</v>
      </c>
      <c r="F88" s="93" t="s">
        <v>320</v>
      </c>
      <c r="G88" s="154">
        <v>0</v>
      </c>
      <c r="H88" s="152" t="s">
        <v>22</v>
      </c>
      <c r="I88" s="152" t="s">
        <v>22</v>
      </c>
      <c r="J88" s="165" t="s">
        <v>512</v>
      </c>
      <c r="K88" s="158">
        <v>161191.85999999999</v>
      </c>
      <c r="L88" s="158"/>
      <c r="M88" s="158"/>
      <c r="N88" s="160"/>
      <c r="O88" s="155"/>
      <c r="P88" s="140">
        <f>IF(SUM(PAPI20_22_23[[#This Row],[Recurso financeiro estimado no ano
(R$) - Cobrança Estadual]:[Recurso financeiro estimado no ano (R$) - Outras]]) &gt;0,SUM(PAPI20_22_23[[#This Row],[Recurso financeiro estimado no ano
(R$) - Cobrança Estadual]:[Recurso financeiro estimado no ano (R$) - Outras]]),"")</f>
        <v>161191.85999999999</v>
      </c>
      <c r="Q88" s="141">
        <v>0</v>
      </c>
      <c r="R88" s="141">
        <v>0</v>
      </c>
      <c r="S88" s="147"/>
    </row>
    <row r="89" spans="1:19" s="142" customFormat="1" ht="25.5" x14ac:dyDescent="0.25">
      <c r="A89" s="138" t="s">
        <v>514</v>
      </c>
      <c r="B89" s="152">
        <v>2022</v>
      </c>
      <c r="C89" s="152" t="s">
        <v>77</v>
      </c>
      <c r="D89" s="152" t="s">
        <v>30</v>
      </c>
      <c r="E89" s="101" t="s">
        <v>319</v>
      </c>
      <c r="F89" s="93" t="s">
        <v>515</v>
      </c>
      <c r="G89" s="154">
        <v>1</v>
      </c>
      <c r="H89" s="152" t="s">
        <v>22</v>
      </c>
      <c r="I89" s="152" t="s">
        <v>22</v>
      </c>
      <c r="J89" s="152" t="s">
        <v>240</v>
      </c>
      <c r="K89" s="158"/>
      <c r="L89" s="158">
        <v>173826.71</v>
      </c>
      <c r="M89" s="158"/>
      <c r="N89" s="160"/>
      <c r="O89" s="155"/>
      <c r="P89" s="140">
        <f>IF(SUM(PAPI20_22_23[[#This Row],[Recurso financeiro estimado no ano
(R$) - Cobrança Estadual]:[Recurso financeiro estimado no ano (R$) - Outras]]) &gt;0,SUM(PAPI20_22_23[[#This Row],[Recurso financeiro estimado no ano
(R$) - Cobrança Estadual]:[Recurso financeiro estimado no ano (R$) - Outras]]),"")</f>
        <v>173826.71</v>
      </c>
      <c r="Q89" s="141">
        <v>173826.71</v>
      </c>
      <c r="R89" s="141">
        <v>173826.71</v>
      </c>
      <c r="S89" s="147"/>
    </row>
    <row r="90" spans="1:19" s="142" customFormat="1" ht="25.5" x14ac:dyDescent="0.25">
      <c r="A90" s="138" t="s">
        <v>516</v>
      </c>
      <c r="B90" s="152">
        <v>2023</v>
      </c>
      <c r="C90" s="152" t="s">
        <v>77</v>
      </c>
      <c r="D90" s="152" t="s">
        <v>30</v>
      </c>
      <c r="E90" s="101" t="s">
        <v>319</v>
      </c>
      <c r="F90" s="93" t="s">
        <v>515</v>
      </c>
      <c r="G90" s="154">
        <v>0</v>
      </c>
      <c r="H90" s="152" t="s">
        <v>22</v>
      </c>
      <c r="I90" s="152" t="s">
        <v>22</v>
      </c>
      <c r="J90" s="152" t="s">
        <v>357</v>
      </c>
      <c r="K90" s="158">
        <v>506323.66</v>
      </c>
      <c r="L90" s="158"/>
      <c r="M90" s="158"/>
      <c r="N90" s="160"/>
      <c r="O90" s="155"/>
      <c r="P90" s="140">
        <f>IF(SUM(PAPI20_22_23[[#This Row],[Recurso financeiro estimado no ano
(R$) - Cobrança Estadual]:[Recurso financeiro estimado no ano (R$) - Outras]]) &gt;0,SUM(PAPI20_22_23[[#This Row],[Recurso financeiro estimado no ano
(R$) - Cobrança Estadual]:[Recurso financeiro estimado no ano (R$) - Outras]]),"")</f>
        <v>506323.66</v>
      </c>
      <c r="Q90" s="141">
        <v>600000</v>
      </c>
      <c r="R90" s="141">
        <v>0</v>
      </c>
      <c r="S90" s="147"/>
    </row>
    <row r="91" spans="1:19" s="142" customFormat="1" ht="25.5" x14ac:dyDescent="0.25">
      <c r="A91" s="138" t="s">
        <v>516</v>
      </c>
      <c r="B91" s="152">
        <v>2023</v>
      </c>
      <c r="C91" s="152" t="s">
        <v>77</v>
      </c>
      <c r="D91" s="152" t="s">
        <v>30</v>
      </c>
      <c r="E91" s="101" t="s">
        <v>319</v>
      </c>
      <c r="F91" s="93" t="s">
        <v>515</v>
      </c>
      <c r="G91" s="154">
        <v>0</v>
      </c>
      <c r="H91" s="152" t="s">
        <v>22</v>
      </c>
      <c r="I91" s="152" t="s">
        <v>22</v>
      </c>
      <c r="J91" s="152" t="s">
        <v>357</v>
      </c>
      <c r="K91" s="158"/>
      <c r="L91" s="158"/>
      <c r="M91" s="158"/>
      <c r="N91" s="160">
        <v>56258.16</v>
      </c>
      <c r="O91" s="155" t="s">
        <v>243</v>
      </c>
      <c r="P91" s="140">
        <f>IF(SUM(PAPI20_22_23[[#This Row],[Recurso financeiro estimado no ano
(R$) - Cobrança Estadual]:[Recurso financeiro estimado no ano (R$) - Outras]]) &gt;0,SUM(PAPI20_22_23[[#This Row],[Recurso financeiro estimado no ano
(R$) - Cobrança Estadual]:[Recurso financeiro estimado no ano (R$) - Outras]]),"")</f>
        <v>56258.16</v>
      </c>
      <c r="Q91" s="141">
        <v>82829.460000000006</v>
      </c>
      <c r="R91" s="141">
        <v>0</v>
      </c>
      <c r="S91" s="147"/>
    </row>
    <row r="92" spans="1:19" s="142" customFormat="1" ht="38.25" x14ac:dyDescent="0.25">
      <c r="A92" s="138" t="s">
        <v>517</v>
      </c>
      <c r="B92" s="152">
        <v>2022</v>
      </c>
      <c r="C92" s="152" t="s">
        <v>77</v>
      </c>
      <c r="D92" s="152" t="s">
        <v>30</v>
      </c>
      <c r="E92" s="101" t="s">
        <v>322</v>
      </c>
      <c r="F92" s="93" t="s">
        <v>323</v>
      </c>
      <c r="G92" s="154">
        <v>0</v>
      </c>
      <c r="H92" s="152" t="s">
        <v>22</v>
      </c>
      <c r="I92" s="152" t="s">
        <v>22</v>
      </c>
      <c r="J92" s="152" t="s">
        <v>240</v>
      </c>
      <c r="K92" s="158"/>
      <c r="L92" s="158">
        <v>900000</v>
      </c>
      <c r="M92" s="158"/>
      <c r="N92" s="146"/>
      <c r="O92" s="155"/>
      <c r="P92" s="140">
        <f>IF(SUM(PAPI20_22_23[[#This Row],[Recurso financeiro estimado no ano
(R$) - Cobrança Estadual]:[Recurso financeiro estimado no ano (R$) - Outras]]) &gt;0,SUM(PAPI20_22_23[[#This Row],[Recurso financeiro estimado no ano
(R$) - Cobrança Estadual]:[Recurso financeiro estimado no ano (R$) - Outras]]),"")</f>
        <v>900000</v>
      </c>
      <c r="Q92" s="141">
        <v>0</v>
      </c>
      <c r="R92" s="141">
        <v>0</v>
      </c>
      <c r="S92" s="147"/>
    </row>
    <row r="93" spans="1:19" s="142" customFormat="1" ht="38.25" x14ac:dyDescent="0.25">
      <c r="A93" s="138" t="s">
        <v>518</v>
      </c>
      <c r="B93" s="152">
        <v>2023</v>
      </c>
      <c r="C93" s="152" t="s">
        <v>77</v>
      </c>
      <c r="D93" s="152" t="s">
        <v>30</v>
      </c>
      <c r="E93" s="101" t="s">
        <v>322</v>
      </c>
      <c r="F93" s="93" t="s">
        <v>323</v>
      </c>
      <c r="G93" s="154">
        <v>0</v>
      </c>
      <c r="H93" s="152" t="s">
        <v>22</v>
      </c>
      <c r="I93" s="152" t="s">
        <v>22</v>
      </c>
      <c r="J93" s="152" t="s">
        <v>240</v>
      </c>
      <c r="K93" s="158"/>
      <c r="L93" s="158">
        <v>850000</v>
      </c>
      <c r="M93" s="158"/>
      <c r="N93" s="146"/>
      <c r="O93" s="155"/>
      <c r="P93" s="140">
        <f>IF(SUM(PAPI20_22_23[[#This Row],[Recurso financeiro estimado no ano
(R$) - Cobrança Estadual]:[Recurso financeiro estimado no ano (R$) - Outras]]) &gt;0,SUM(PAPI20_22_23[[#This Row],[Recurso financeiro estimado no ano
(R$) - Cobrança Estadual]:[Recurso financeiro estimado no ano (R$) - Outras]]),"")</f>
        <v>850000</v>
      </c>
      <c r="Q93" s="141">
        <v>0</v>
      </c>
      <c r="R93" s="141">
        <v>0</v>
      </c>
      <c r="S93" s="147"/>
    </row>
    <row r="94" spans="1:19" s="142" customFormat="1" ht="25.5" x14ac:dyDescent="0.25">
      <c r="A94" s="138" t="s">
        <v>519</v>
      </c>
      <c r="B94" s="152">
        <v>2022</v>
      </c>
      <c r="C94" s="152" t="s">
        <v>77</v>
      </c>
      <c r="D94" s="152" t="s">
        <v>30</v>
      </c>
      <c r="E94" s="101" t="s">
        <v>325</v>
      </c>
      <c r="F94" s="93" t="s">
        <v>326</v>
      </c>
      <c r="G94" s="154">
        <v>0.7</v>
      </c>
      <c r="H94" s="152" t="s">
        <v>22</v>
      </c>
      <c r="I94" s="152" t="s">
        <v>460</v>
      </c>
      <c r="J94" s="152" t="s">
        <v>327</v>
      </c>
      <c r="K94" s="158">
        <v>399405.7</v>
      </c>
      <c r="L94" s="158"/>
      <c r="M94" s="158"/>
      <c r="N94" s="160"/>
      <c r="O94" s="155"/>
      <c r="P94" s="140">
        <f>IF(SUM(PAPI20_22_23[[#This Row],[Recurso financeiro estimado no ano
(R$) - Cobrança Estadual]:[Recurso financeiro estimado no ano (R$) - Outras]]) &gt;0,SUM(PAPI20_22_23[[#This Row],[Recurso financeiro estimado no ano
(R$) - Cobrança Estadual]:[Recurso financeiro estimado no ano (R$) - Outras]]),"")</f>
        <v>399405.7</v>
      </c>
      <c r="Q94" s="141">
        <v>201470.88</v>
      </c>
      <c r="R94" s="141">
        <v>201470.88</v>
      </c>
      <c r="S94" s="147"/>
    </row>
    <row r="95" spans="1:19" s="142" customFormat="1" ht="38.25" x14ac:dyDescent="0.25">
      <c r="A95" s="138" t="s">
        <v>520</v>
      </c>
      <c r="B95" s="152">
        <v>2023</v>
      </c>
      <c r="C95" s="152" t="s">
        <v>77</v>
      </c>
      <c r="D95" s="152" t="s">
        <v>30</v>
      </c>
      <c r="E95" s="101" t="s">
        <v>329</v>
      </c>
      <c r="F95" s="93" t="s">
        <v>323</v>
      </c>
      <c r="G95" s="154">
        <v>0</v>
      </c>
      <c r="H95" s="152" t="s">
        <v>22</v>
      </c>
      <c r="I95" s="152" t="s">
        <v>460</v>
      </c>
      <c r="J95" s="152" t="s">
        <v>263</v>
      </c>
      <c r="K95" s="158"/>
      <c r="L95" s="158">
        <v>1000000</v>
      </c>
      <c r="M95" s="158"/>
      <c r="N95" s="160"/>
      <c r="O95" s="155"/>
      <c r="P95" s="140">
        <f>IF(SUM(PAPI20_22_23[[#This Row],[Recurso financeiro estimado no ano
(R$) - Cobrança Estadual]:[Recurso financeiro estimado no ano (R$) - Outras]]) &gt;0,SUM(PAPI20_22_23[[#This Row],[Recurso financeiro estimado no ano
(R$) - Cobrança Estadual]:[Recurso financeiro estimado no ano (R$) - Outras]]),"")</f>
        <v>1000000</v>
      </c>
      <c r="Q95" s="141">
        <v>0</v>
      </c>
      <c r="R95" s="141">
        <v>0</v>
      </c>
      <c r="S95" s="147"/>
    </row>
    <row r="96" spans="1:19" s="142" customFormat="1" ht="51" x14ac:dyDescent="0.25">
      <c r="A96" s="138" t="s">
        <v>522</v>
      </c>
      <c r="B96" s="152">
        <v>2022</v>
      </c>
      <c r="C96" s="152" t="s">
        <v>77</v>
      </c>
      <c r="D96" s="152" t="s">
        <v>30</v>
      </c>
      <c r="E96" s="101" t="s">
        <v>523</v>
      </c>
      <c r="F96" s="93" t="s">
        <v>332</v>
      </c>
      <c r="G96" s="154">
        <v>0.1</v>
      </c>
      <c r="H96" s="152" t="s">
        <v>22</v>
      </c>
      <c r="I96" s="152" t="s">
        <v>460</v>
      </c>
      <c r="J96" s="152" t="s">
        <v>333</v>
      </c>
      <c r="K96" s="158"/>
      <c r="L96" s="158"/>
      <c r="M96" s="158"/>
      <c r="N96" s="146"/>
      <c r="O96" s="155"/>
      <c r="P96" s="140">
        <v>597000</v>
      </c>
      <c r="Q96" s="141">
        <v>121578.71</v>
      </c>
      <c r="R96" s="141">
        <v>121578.71</v>
      </c>
      <c r="S96" s="161" t="s">
        <v>524</v>
      </c>
    </row>
    <row r="97" spans="1:19" s="142" customFormat="1" ht="51" x14ac:dyDescent="0.25">
      <c r="A97" s="138" t="s">
        <v>521</v>
      </c>
      <c r="B97" s="152">
        <v>2023</v>
      </c>
      <c r="C97" s="152" t="s">
        <v>77</v>
      </c>
      <c r="D97" s="152" t="s">
        <v>30</v>
      </c>
      <c r="E97" s="101" t="s">
        <v>523</v>
      </c>
      <c r="F97" s="93" t="s">
        <v>332</v>
      </c>
      <c r="G97" s="154">
        <v>0</v>
      </c>
      <c r="H97" s="152" t="s">
        <v>22</v>
      </c>
      <c r="I97" s="152" t="s">
        <v>460</v>
      </c>
      <c r="J97" s="152" t="s">
        <v>333</v>
      </c>
      <c r="K97" s="158"/>
      <c r="L97" s="158">
        <v>523012.12</v>
      </c>
      <c r="M97" s="158"/>
      <c r="N97" s="146"/>
      <c r="O97" s="155"/>
      <c r="P97" s="140">
        <f>IF(SUM(PAPI20_22_23[[#This Row],[Recurso financeiro estimado no ano
(R$) - Cobrança Estadual]:[Recurso financeiro estimado no ano (R$) - Outras]]) &gt;0,SUM(PAPI20_22_23[[#This Row],[Recurso financeiro estimado no ano
(R$) - Cobrança Estadual]:[Recurso financeiro estimado no ano (R$) - Outras]]),"")</f>
        <v>523012.12</v>
      </c>
      <c r="Q97" s="141">
        <v>0</v>
      </c>
      <c r="R97" s="141">
        <v>0</v>
      </c>
      <c r="S97" s="161" t="s">
        <v>525</v>
      </c>
    </row>
    <row r="98" spans="1:19" s="142" customFormat="1" ht="51" x14ac:dyDescent="0.25">
      <c r="A98" s="138" t="s">
        <v>521</v>
      </c>
      <c r="B98" s="152">
        <v>2023</v>
      </c>
      <c r="C98" s="152" t="s">
        <v>77</v>
      </c>
      <c r="D98" s="152" t="s">
        <v>30</v>
      </c>
      <c r="E98" s="101" t="s">
        <v>523</v>
      </c>
      <c r="F98" s="93" t="s">
        <v>332</v>
      </c>
      <c r="G98" s="154">
        <v>0</v>
      </c>
      <c r="H98" s="152" t="s">
        <v>22</v>
      </c>
      <c r="I98" s="152" t="s">
        <v>460</v>
      </c>
      <c r="J98" s="152" t="s">
        <v>333</v>
      </c>
      <c r="K98" s="146">
        <v>449868.48</v>
      </c>
      <c r="L98" s="146"/>
      <c r="M98" s="146"/>
      <c r="N98" s="146"/>
      <c r="O98" s="85"/>
      <c r="P98" s="140">
        <f>IF(SUM(PAPI20_22_23[[#This Row],[Recurso financeiro estimado no ano
(R$) - Cobrança Estadual]:[Recurso financeiro estimado no ano (R$) - Outras]]) &gt;0,SUM(PAPI20_22_23[[#This Row],[Recurso financeiro estimado no ano
(R$) - Cobrança Estadual]:[Recurso financeiro estimado no ano (R$) - Outras]]),"")</f>
        <v>449868.48</v>
      </c>
      <c r="Q98" s="141"/>
      <c r="R98" s="141"/>
      <c r="S98" s="147" t="s">
        <v>544</v>
      </c>
    </row>
    <row r="99" spans="1:19" s="142" customFormat="1" ht="25.5" x14ac:dyDescent="0.25">
      <c r="A99" s="138" t="s">
        <v>526</v>
      </c>
      <c r="B99" s="152">
        <v>2022</v>
      </c>
      <c r="C99" s="152" t="s">
        <v>77</v>
      </c>
      <c r="D99" s="152" t="s">
        <v>30</v>
      </c>
      <c r="E99" s="101" t="s">
        <v>335</v>
      </c>
      <c r="F99" s="93" t="s">
        <v>336</v>
      </c>
      <c r="G99" s="154">
        <v>0</v>
      </c>
      <c r="H99" s="152" t="s">
        <v>22</v>
      </c>
      <c r="I99" s="152" t="s">
        <v>460</v>
      </c>
      <c r="J99" s="152" t="s">
        <v>337</v>
      </c>
      <c r="K99" s="158">
        <v>450000</v>
      </c>
      <c r="L99" s="146"/>
      <c r="M99" s="158"/>
      <c r="N99" s="160"/>
      <c r="O99" s="155"/>
      <c r="P99" s="140">
        <f>IF(SUM(PAPI20_22_23[[#This Row],[Recurso financeiro estimado no ano
(R$) - Cobrança Estadual]:[Recurso financeiro estimado no ano (R$) - Outras]]) &gt;0,SUM(PAPI20_22_23[[#This Row],[Recurso financeiro estimado no ano
(R$) - Cobrança Estadual]:[Recurso financeiro estimado no ano (R$) - Outras]]),"")</f>
        <v>450000</v>
      </c>
      <c r="Q99" s="141">
        <v>0</v>
      </c>
      <c r="R99" s="141">
        <v>0</v>
      </c>
      <c r="S99" s="147"/>
    </row>
    <row r="100" spans="1:19" s="142" customFormat="1" ht="25.5" x14ac:dyDescent="0.25">
      <c r="A100" s="138" t="s">
        <v>527</v>
      </c>
      <c r="B100" s="152">
        <v>2023</v>
      </c>
      <c r="C100" s="152" t="s">
        <v>77</v>
      </c>
      <c r="D100" s="152" t="s">
        <v>30</v>
      </c>
      <c r="E100" s="101" t="s">
        <v>335</v>
      </c>
      <c r="F100" s="93" t="s">
        <v>336</v>
      </c>
      <c r="G100" s="154">
        <v>0</v>
      </c>
      <c r="H100" s="152" t="s">
        <v>22</v>
      </c>
      <c r="I100" s="152" t="s">
        <v>460</v>
      </c>
      <c r="J100" s="152" t="s">
        <v>337</v>
      </c>
      <c r="K100" s="158">
        <v>450000</v>
      </c>
      <c r="L100" s="146"/>
      <c r="M100" s="158"/>
      <c r="N100" s="160"/>
      <c r="O100" s="155"/>
      <c r="P100" s="140">
        <f>IF(SUM(PAPI20_22_23[[#This Row],[Recurso financeiro estimado no ano
(R$) - Cobrança Estadual]:[Recurso financeiro estimado no ano (R$) - Outras]]) &gt;0,SUM(PAPI20_22_23[[#This Row],[Recurso financeiro estimado no ano
(R$) - Cobrança Estadual]:[Recurso financeiro estimado no ano (R$) - Outras]]),"")</f>
        <v>450000</v>
      </c>
      <c r="Q100" s="141">
        <v>0</v>
      </c>
      <c r="R100" s="141">
        <v>0</v>
      </c>
      <c r="S100" s="147"/>
    </row>
    <row r="101" spans="1:19" x14ac:dyDescent="0.25">
      <c r="A101" s="138" t="s">
        <v>528</v>
      </c>
      <c r="B101" s="152">
        <v>2023</v>
      </c>
      <c r="C101" s="152" t="s">
        <v>77</v>
      </c>
      <c r="D101" s="152" t="s">
        <v>30</v>
      </c>
      <c r="E101" s="101" t="s">
        <v>347</v>
      </c>
      <c r="F101" s="93" t="s">
        <v>348</v>
      </c>
      <c r="G101" s="154">
        <v>0</v>
      </c>
      <c r="H101" s="152" t="s">
        <v>22</v>
      </c>
      <c r="I101" s="152" t="s">
        <v>460</v>
      </c>
      <c r="J101" s="152" t="s">
        <v>349</v>
      </c>
      <c r="K101" s="158"/>
      <c r="L101" s="158">
        <v>311344.82</v>
      </c>
      <c r="M101" s="158"/>
      <c r="N101" s="160"/>
      <c r="O101" s="155"/>
      <c r="P101" s="140">
        <f>IF(SUM(PAPI20_22_23[[#This Row],[Recurso financeiro estimado no ano
(R$) - Cobrança Estadual]:[Recurso financeiro estimado no ano (R$) - Outras]]) &gt;0,SUM(PAPI20_22_23[[#This Row],[Recurso financeiro estimado no ano
(R$) - Cobrança Estadual]:[Recurso financeiro estimado no ano (R$) - Outras]]),"")</f>
        <v>311344.82</v>
      </c>
      <c r="Q101" s="141">
        <v>0</v>
      </c>
      <c r="R101" s="141">
        <v>0</v>
      </c>
      <c r="S101" s="147"/>
    </row>
    <row r="102" spans="1:19" x14ac:dyDescent="0.25">
      <c r="A102" s="138" t="s">
        <v>529</v>
      </c>
      <c r="B102" s="152">
        <v>2023</v>
      </c>
      <c r="C102" s="152" t="s">
        <v>77</v>
      </c>
      <c r="D102" s="152" t="s">
        <v>30</v>
      </c>
      <c r="E102" s="101" t="s">
        <v>530</v>
      </c>
      <c r="F102" s="93" t="s">
        <v>531</v>
      </c>
      <c r="G102" s="154">
        <v>0</v>
      </c>
      <c r="H102" s="152" t="s">
        <v>22</v>
      </c>
      <c r="I102" s="152" t="s">
        <v>460</v>
      </c>
      <c r="J102" s="152" t="s">
        <v>262</v>
      </c>
      <c r="K102" s="158"/>
      <c r="L102" s="158">
        <v>600000</v>
      </c>
      <c r="M102" s="158"/>
      <c r="N102" s="160"/>
      <c r="O102" s="155"/>
      <c r="P102" s="140">
        <f>IF(SUM(PAPI20_22_23[[#This Row],[Recurso financeiro estimado no ano
(R$) - Cobrança Estadual]:[Recurso financeiro estimado no ano (R$) - Outras]]) &gt;0,SUM(PAPI20_22_23[[#This Row],[Recurso financeiro estimado no ano
(R$) - Cobrança Estadual]:[Recurso financeiro estimado no ano (R$) - Outras]]),"")</f>
        <v>600000</v>
      </c>
      <c r="Q102" s="141">
        <v>0</v>
      </c>
      <c r="R102" s="141">
        <v>0</v>
      </c>
      <c r="S102" s="147"/>
    </row>
    <row r="103" spans="1:19" ht="51" x14ac:dyDescent="0.25">
      <c r="A103" s="138" t="s">
        <v>532</v>
      </c>
      <c r="B103" s="152">
        <v>2023</v>
      </c>
      <c r="C103" s="152" t="s">
        <v>77</v>
      </c>
      <c r="D103" s="152" t="s">
        <v>30</v>
      </c>
      <c r="E103" s="101" t="s">
        <v>533</v>
      </c>
      <c r="F103" s="93" t="s">
        <v>531</v>
      </c>
      <c r="G103" s="154">
        <v>0</v>
      </c>
      <c r="H103" s="152" t="s">
        <v>22</v>
      </c>
      <c r="I103" s="152" t="s">
        <v>460</v>
      </c>
      <c r="J103" s="152" t="s">
        <v>534</v>
      </c>
      <c r="K103" s="158"/>
      <c r="L103" s="158">
        <v>152526.04</v>
      </c>
      <c r="M103" s="158"/>
      <c r="N103" s="160"/>
      <c r="O103" s="155"/>
      <c r="P103" s="140">
        <f>IF(SUM(PAPI20_22_23[[#This Row],[Recurso financeiro estimado no ano
(R$) - Cobrança Estadual]:[Recurso financeiro estimado no ano (R$) - Outras]]) &gt;0,SUM(PAPI20_22_23[[#This Row],[Recurso financeiro estimado no ano
(R$) - Cobrança Estadual]:[Recurso financeiro estimado no ano (R$) - Outras]]),"")</f>
        <v>152526.04</v>
      </c>
      <c r="Q103" s="141">
        <v>0</v>
      </c>
      <c r="R103" s="141">
        <v>0</v>
      </c>
      <c r="S103" s="147"/>
    </row>
    <row r="104" spans="1:19" x14ac:dyDescent="0.25">
      <c r="A104" s="138" t="s">
        <v>536</v>
      </c>
      <c r="B104" s="152">
        <v>2022</v>
      </c>
      <c r="C104" s="152" t="s">
        <v>77</v>
      </c>
      <c r="D104" s="152" t="s">
        <v>30</v>
      </c>
      <c r="E104" s="101" t="s">
        <v>535</v>
      </c>
      <c r="F104" s="93" t="s">
        <v>531</v>
      </c>
      <c r="G104" s="154">
        <v>0</v>
      </c>
      <c r="H104" s="152" t="s">
        <v>22</v>
      </c>
      <c r="I104" s="152" t="s">
        <v>460</v>
      </c>
      <c r="J104" s="152" t="s">
        <v>537</v>
      </c>
      <c r="K104" s="158"/>
      <c r="L104" s="158">
        <v>365599.25</v>
      </c>
      <c r="M104" s="158"/>
      <c r="N104" s="160"/>
      <c r="O104" s="155"/>
      <c r="P104" s="140">
        <f>IF(SUM(PAPI20_22_23[[#This Row],[Recurso financeiro estimado no ano
(R$) - Cobrança Estadual]:[Recurso financeiro estimado no ano (R$) - Outras]]) &gt;0,SUM(PAPI20_22_23[[#This Row],[Recurso financeiro estimado no ano
(R$) - Cobrança Estadual]:[Recurso financeiro estimado no ano (R$) - Outras]]),"")</f>
        <v>365599.25</v>
      </c>
      <c r="Q104" s="140">
        <f>IF(SUM(PAPI20_22_23[[#This Row],[Recurso financeiro estimado no ano
(R$) - Cobrança Estadual]:[Recurso financeiro estimado no ano (R$) - Outras]]) &gt;0,SUM(PAPI20_22_23[[#This Row],[Recurso financeiro estimado no ano
(R$) - Cobrança Estadual]:[Recurso financeiro estimado no ano (R$) - Outras]]),"")</f>
        <v>365599.25</v>
      </c>
      <c r="R104" s="141">
        <v>0</v>
      </c>
      <c r="S104" s="147"/>
    </row>
    <row r="105" spans="1:19" x14ac:dyDescent="0.25">
      <c r="A105" s="138" t="s">
        <v>536</v>
      </c>
      <c r="B105" s="152">
        <v>2022</v>
      </c>
      <c r="C105" s="152" t="s">
        <v>77</v>
      </c>
      <c r="D105" s="152" t="s">
        <v>30</v>
      </c>
      <c r="E105" s="101" t="s">
        <v>535</v>
      </c>
      <c r="F105" s="93" t="s">
        <v>531</v>
      </c>
      <c r="G105" s="154">
        <v>0</v>
      </c>
      <c r="H105" s="152" t="s">
        <v>22</v>
      </c>
      <c r="I105" s="152" t="s">
        <v>460</v>
      </c>
      <c r="J105" s="152" t="s">
        <v>537</v>
      </c>
      <c r="K105" s="158"/>
      <c r="L105" s="158"/>
      <c r="M105" s="158"/>
      <c r="N105" s="160">
        <v>92647.83</v>
      </c>
      <c r="O105" s="155" t="s">
        <v>243</v>
      </c>
      <c r="P105" s="140">
        <f>IF(SUM(PAPI20_22_23[[#This Row],[Recurso financeiro estimado no ano
(R$) - Cobrança Estadual]:[Recurso financeiro estimado no ano (R$) - Outras]]) &gt;0,SUM(PAPI20_22_23[[#This Row],[Recurso financeiro estimado no ano
(R$) - Cobrança Estadual]:[Recurso financeiro estimado no ano (R$) - Outras]]),"")</f>
        <v>92647.83</v>
      </c>
      <c r="Q105" s="141">
        <v>92647.83</v>
      </c>
      <c r="R105" s="141">
        <v>0</v>
      </c>
      <c r="S105" s="147"/>
    </row>
    <row r="106" spans="1:19" x14ac:dyDescent="0.25">
      <c r="A106" s="138" t="s">
        <v>538</v>
      </c>
      <c r="B106" s="152">
        <v>2023</v>
      </c>
      <c r="C106" s="152" t="s">
        <v>77</v>
      </c>
      <c r="D106" s="152" t="s">
        <v>30</v>
      </c>
      <c r="E106" s="101" t="s">
        <v>535</v>
      </c>
      <c r="F106" s="93" t="s">
        <v>531</v>
      </c>
      <c r="G106" s="154">
        <v>0</v>
      </c>
      <c r="H106" s="152" t="s">
        <v>22</v>
      </c>
      <c r="I106" s="152" t="s">
        <v>460</v>
      </c>
      <c r="J106" s="152" t="s">
        <v>537</v>
      </c>
      <c r="K106" s="158"/>
      <c r="L106" s="158">
        <v>699999.99</v>
      </c>
      <c r="M106" s="158"/>
      <c r="N106" s="160"/>
      <c r="O106" s="155"/>
      <c r="P106" s="140">
        <f>IF(SUM(PAPI20_22_23[[#This Row],[Recurso financeiro estimado no ano
(R$) - Cobrança Estadual]:[Recurso financeiro estimado no ano (R$) - Outras]]) &gt;0,SUM(PAPI20_22_23[[#This Row],[Recurso financeiro estimado no ano
(R$) - Cobrança Estadual]:[Recurso financeiro estimado no ano (R$) - Outras]]),"")</f>
        <v>699999.99</v>
      </c>
      <c r="Q106" s="141">
        <v>0</v>
      </c>
      <c r="R106" s="141">
        <v>0</v>
      </c>
      <c r="S106" s="147" t="s">
        <v>545</v>
      </c>
    </row>
    <row r="107" spans="1:19" ht="25.5" x14ac:dyDescent="0.25">
      <c r="A107" s="138" t="s">
        <v>539</v>
      </c>
      <c r="B107" s="152">
        <v>2023</v>
      </c>
      <c r="C107" s="152" t="s">
        <v>77</v>
      </c>
      <c r="D107" s="152" t="s">
        <v>30</v>
      </c>
      <c r="E107" s="101" t="s">
        <v>351</v>
      </c>
      <c r="F107" s="93" t="s">
        <v>352</v>
      </c>
      <c r="G107" s="154">
        <v>0</v>
      </c>
      <c r="H107" s="152" t="s">
        <v>22</v>
      </c>
      <c r="I107" s="152" t="s">
        <v>460</v>
      </c>
      <c r="J107" s="152" t="s">
        <v>540</v>
      </c>
      <c r="K107" s="158">
        <v>400000</v>
      </c>
      <c r="L107" s="146"/>
      <c r="M107" s="158"/>
      <c r="N107" s="160"/>
      <c r="O107" s="155"/>
      <c r="P107" s="140">
        <f>IF(SUM(PAPI20_22_23[[#This Row],[Recurso financeiro estimado no ano
(R$) - Cobrança Estadual]:[Recurso financeiro estimado no ano (R$) - Outras]]) &gt;0,SUM(PAPI20_22_23[[#This Row],[Recurso financeiro estimado no ano
(R$) - Cobrança Estadual]:[Recurso financeiro estimado no ano (R$) - Outras]]),"")</f>
        <v>400000</v>
      </c>
      <c r="Q107" s="141">
        <v>0</v>
      </c>
      <c r="R107" s="141">
        <v>0</v>
      </c>
      <c r="S107" s="147"/>
    </row>
    <row r="108" spans="1:19" x14ac:dyDescent="0.25">
      <c r="A108" s="138"/>
      <c r="B108" s="152"/>
      <c r="C108" s="152"/>
      <c r="D108" s="152"/>
      <c r="E108" s="152"/>
      <c r="F108" s="152"/>
      <c r="G108" s="154"/>
      <c r="H108" s="152"/>
      <c r="I108" s="152"/>
      <c r="J108" s="152"/>
      <c r="K108" s="158"/>
      <c r="L108" s="158"/>
      <c r="M108" s="158"/>
      <c r="N108" s="160"/>
      <c r="O108" s="155"/>
      <c r="P108" s="140" t="str">
        <f>IF(SUM(PAPI20_22_23[[#This Row],[Recurso financeiro estimado no ano
(R$) - Cobrança Estadual]:[Recurso financeiro estimado no ano (R$) - Outras]]) &gt;0,SUM(PAPI20_22_23[[#This Row],[Recurso financeiro estimado no ano
(R$) - Cobrança Estadual]:[Recurso financeiro estimado no ano (R$) - Outras]]),"")</f>
        <v/>
      </c>
      <c r="Q108" s="141"/>
      <c r="R108" s="141"/>
      <c r="S108" s="147"/>
    </row>
    <row r="109" spans="1:19" x14ac:dyDescent="0.25">
      <c r="A109" s="138"/>
      <c r="B109" s="152"/>
      <c r="C109" s="152"/>
      <c r="D109" s="152"/>
      <c r="E109" s="152"/>
      <c r="F109" s="152"/>
      <c r="G109" s="154"/>
      <c r="H109" s="152"/>
      <c r="I109" s="152"/>
      <c r="J109" s="152"/>
      <c r="K109" s="158"/>
      <c r="L109" s="158"/>
      <c r="M109" s="158"/>
      <c r="N109" s="146"/>
      <c r="O109" s="155"/>
      <c r="P109" s="140" t="str">
        <f>IF(SUM(PAPI20_22_23[[#This Row],[Recurso financeiro estimado no ano
(R$) - Cobrança Estadual]:[Recurso financeiro estimado no ano (R$) - Outras]]) &gt;0,SUM(PAPI20_22_23[[#This Row],[Recurso financeiro estimado no ano
(R$) - Cobrança Estadual]:[Recurso financeiro estimado no ano (R$) - Outras]]),"")</f>
        <v/>
      </c>
      <c r="Q109" s="141"/>
      <c r="R109" s="141"/>
      <c r="S109" s="161"/>
    </row>
    <row r="110" spans="1:19" x14ac:dyDescent="0.25">
      <c r="A110" s="138"/>
      <c r="B110" s="152"/>
      <c r="C110" s="152"/>
      <c r="D110" s="152"/>
      <c r="E110" s="152"/>
      <c r="F110" s="152"/>
      <c r="G110" s="154"/>
      <c r="H110" s="152"/>
      <c r="I110" s="152"/>
      <c r="J110" s="152"/>
      <c r="K110" s="158"/>
      <c r="L110" s="158"/>
      <c r="M110" s="158"/>
      <c r="N110" s="146"/>
      <c r="O110" s="155"/>
      <c r="P110" s="140" t="str">
        <f>IF(SUM(PAPI20_22_23[[#This Row],[Recurso financeiro estimado no ano
(R$) - Cobrança Estadual]:[Recurso financeiro estimado no ano (R$) - Outras]]) &gt;0,SUM(PAPI20_22_23[[#This Row],[Recurso financeiro estimado no ano
(R$) - Cobrança Estadual]:[Recurso financeiro estimado no ano (R$) - Outras]]),"")</f>
        <v/>
      </c>
      <c r="Q110" s="148"/>
      <c r="R110" s="141"/>
      <c r="S110" s="162"/>
    </row>
    <row r="111" spans="1:19" x14ac:dyDescent="0.25">
      <c r="A111" s="138"/>
      <c r="B111" s="152"/>
      <c r="C111" s="152"/>
      <c r="D111" s="152"/>
      <c r="E111" s="152"/>
      <c r="F111" s="152"/>
      <c r="G111" s="154"/>
      <c r="H111" s="152"/>
      <c r="I111" s="152"/>
      <c r="J111" s="152"/>
      <c r="K111" s="158"/>
      <c r="L111" s="158"/>
      <c r="M111" s="158"/>
      <c r="N111" s="146"/>
      <c r="O111" s="155"/>
      <c r="P111" s="140" t="str">
        <f>IF(SUM(PAPI20_22_23[[#This Row],[Recurso financeiro estimado no ano
(R$) - Cobrança Estadual]:[Recurso financeiro estimado no ano (R$) - Outras]]) &gt;0,SUM(PAPI20_22_23[[#This Row],[Recurso financeiro estimado no ano
(R$) - Cobrança Estadual]:[Recurso financeiro estimado no ano (R$) - Outras]]),"")</f>
        <v/>
      </c>
      <c r="Q111" s="141"/>
      <c r="R111" s="141"/>
      <c r="S111" s="161"/>
    </row>
    <row r="112" spans="1:19" x14ac:dyDescent="0.25">
      <c r="A112" s="138"/>
      <c r="B112" s="152"/>
      <c r="C112" s="152"/>
      <c r="D112" s="152"/>
      <c r="E112" s="152"/>
      <c r="F112" s="152"/>
      <c r="G112" s="154"/>
      <c r="H112" s="152"/>
      <c r="I112" s="152"/>
      <c r="J112" s="152"/>
      <c r="K112" s="158"/>
      <c r="L112" s="158"/>
      <c r="M112" s="158"/>
      <c r="N112" s="146"/>
      <c r="O112" s="155"/>
      <c r="P112" s="140" t="str">
        <f>IF(SUM(PAPI20_22_23[[#This Row],[Recurso financeiro estimado no ano
(R$) - Cobrança Estadual]:[Recurso financeiro estimado no ano (R$) - Outras]]) &gt;0,SUM(PAPI20_22_23[[#This Row],[Recurso financeiro estimado no ano
(R$) - Cobrança Estadual]:[Recurso financeiro estimado no ano (R$) - Outras]]),"")</f>
        <v/>
      </c>
      <c r="Q112" s="141"/>
      <c r="R112" s="141"/>
      <c r="S112" s="161"/>
    </row>
    <row r="113" spans="1:19" x14ac:dyDescent="0.25">
      <c r="A113" s="138"/>
      <c r="B113" s="152"/>
      <c r="C113" s="152"/>
      <c r="D113" s="152"/>
      <c r="E113" s="152"/>
      <c r="F113" s="152"/>
      <c r="G113" s="154"/>
      <c r="H113" s="152"/>
      <c r="I113" s="152"/>
      <c r="J113" s="152"/>
      <c r="K113" s="158"/>
      <c r="L113" s="158"/>
      <c r="M113" s="158"/>
      <c r="N113" s="160"/>
      <c r="O113" s="147"/>
      <c r="P113" s="140" t="str">
        <f>IF(SUM(PAPI20_22_23[[#This Row],[Recurso financeiro estimado no ano
(R$) - Cobrança Estadual]:[Recurso financeiro estimado no ano (R$) - Outras]]) &gt;0,SUM(PAPI20_22_23[[#This Row],[Recurso financeiro estimado no ano
(R$) - Cobrança Estadual]:[Recurso financeiro estimado no ano (R$) - Outras]]),"")</f>
        <v/>
      </c>
      <c r="Q113" s="141"/>
      <c r="R113" s="141"/>
      <c r="S113" s="147"/>
    </row>
    <row r="114" spans="1:19" x14ac:dyDescent="0.25">
      <c r="A114" s="138"/>
      <c r="B114" s="152"/>
      <c r="C114" s="152"/>
      <c r="D114" s="152"/>
      <c r="E114" s="152"/>
      <c r="F114" s="152"/>
      <c r="G114" s="154"/>
      <c r="H114" s="152"/>
      <c r="I114" s="152"/>
      <c r="J114" s="152"/>
      <c r="K114" s="158"/>
      <c r="L114" s="158"/>
      <c r="M114" s="158"/>
      <c r="N114" s="160"/>
      <c r="O114" s="147"/>
      <c r="P114" s="140" t="str">
        <f>IF(SUM(PAPI20_22_23[[#This Row],[Recurso financeiro estimado no ano
(R$) - Cobrança Estadual]:[Recurso financeiro estimado no ano (R$) - Outras]]) &gt;0,SUM(PAPI20_22_23[[#This Row],[Recurso financeiro estimado no ano
(R$) - Cobrança Estadual]:[Recurso financeiro estimado no ano (R$) - Outras]]),"")</f>
        <v/>
      </c>
      <c r="Q114" s="141"/>
      <c r="R114" s="141"/>
      <c r="S114" s="147"/>
    </row>
    <row r="115" spans="1:19" x14ac:dyDescent="0.25">
      <c r="A115" s="138"/>
      <c r="B115" s="152"/>
      <c r="C115" s="152"/>
      <c r="D115" s="152"/>
      <c r="E115" s="152"/>
      <c r="F115" s="152"/>
      <c r="G115" s="154"/>
      <c r="H115" s="152"/>
      <c r="I115" s="152"/>
      <c r="J115" s="152"/>
      <c r="K115" s="158"/>
      <c r="L115" s="158"/>
      <c r="M115" s="158"/>
      <c r="N115" s="146"/>
      <c r="O115" s="85"/>
      <c r="P115" s="140" t="str">
        <f>IF(SUM(PAPI20_22_23[[#This Row],[Recurso financeiro estimado no ano
(R$) - Cobrança Estadual]:[Recurso financeiro estimado no ano (R$) - Outras]]) &gt;0,SUM(PAPI20_22_23[[#This Row],[Recurso financeiro estimado no ano
(R$) - Cobrança Estadual]:[Recurso financeiro estimado no ano (R$) - Outras]]),"")</f>
        <v/>
      </c>
      <c r="Q115" s="141"/>
      <c r="R115" s="141"/>
      <c r="S115" s="147"/>
    </row>
    <row r="116" spans="1:19" x14ac:dyDescent="0.25">
      <c r="A116" s="138"/>
      <c r="B116" s="152"/>
      <c r="C116" s="152"/>
      <c r="D116" s="152"/>
      <c r="E116" s="152"/>
      <c r="F116" s="152"/>
      <c r="G116" s="154"/>
      <c r="H116" s="152"/>
      <c r="I116" s="152"/>
      <c r="J116" s="152"/>
      <c r="K116" s="158"/>
      <c r="L116" s="158"/>
      <c r="M116" s="158"/>
      <c r="N116" s="146"/>
      <c r="O116" s="85"/>
      <c r="P116" s="140" t="str">
        <f>IF(SUM(PAPI20_22_23[[#This Row],[Recurso financeiro estimado no ano
(R$) - Cobrança Estadual]:[Recurso financeiro estimado no ano (R$) - Outras]]) &gt;0,SUM(PAPI20_22_23[[#This Row],[Recurso financeiro estimado no ano
(R$) - Cobrança Estadual]:[Recurso financeiro estimado no ano (R$) - Outras]]),"")</f>
        <v/>
      </c>
      <c r="Q116" s="141"/>
      <c r="R116" s="141"/>
      <c r="S116" s="147"/>
    </row>
    <row r="117" spans="1:19" x14ac:dyDescent="0.25">
      <c r="A117" s="138"/>
      <c r="B117" s="152"/>
      <c r="C117" s="152"/>
      <c r="D117" s="152"/>
      <c r="E117" s="152"/>
      <c r="F117" s="152"/>
      <c r="G117" s="154"/>
      <c r="H117" s="152"/>
      <c r="I117" s="152"/>
      <c r="J117" s="152"/>
      <c r="K117" s="158"/>
      <c r="L117" s="158"/>
      <c r="M117" s="158"/>
      <c r="N117" s="160"/>
      <c r="O117" s="147"/>
      <c r="P117" s="140" t="str">
        <f>IF(SUM(PAPI20_22_23[[#This Row],[Recurso financeiro estimado no ano
(R$) - Cobrança Estadual]:[Recurso financeiro estimado no ano (R$) - Outras]]) &gt;0,SUM(PAPI20_22_23[[#This Row],[Recurso financeiro estimado no ano
(R$) - Cobrança Estadual]:[Recurso financeiro estimado no ano (R$) - Outras]]),"")</f>
        <v/>
      </c>
      <c r="Q117" s="141"/>
      <c r="R117" s="141"/>
      <c r="S117" s="147"/>
    </row>
    <row r="118" spans="1:19" x14ac:dyDescent="0.25">
      <c r="A118" s="138"/>
      <c r="B118" s="152"/>
      <c r="C118" s="152"/>
      <c r="D118" s="152"/>
      <c r="E118" s="152"/>
      <c r="F118" s="152"/>
      <c r="G118" s="154"/>
      <c r="H118" s="152"/>
      <c r="I118" s="152"/>
      <c r="J118" s="152"/>
      <c r="K118" s="158"/>
      <c r="L118" s="158"/>
      <c r="M118" s="158"/>
      <c r="N118" s="160"/>
      <c r="O118" s="147"/>
      <c r="P118" s="140" t="str">
        <f>IF(SUM(PAPI20_22_23[[#This Row],[Recurso financeiro estimado no ano
(R$) - Cobrança Estadual]:[Recurso financeiro estimado no ano (R$) - Outras]]) &gt;0,SUM(PAPI20_22_23[[#This Row],[Recurso financeiro estimado no ano
(R$) - Cobrança Estadual]:[Recurso financeiro estimado no ano (R$) - Outras]]),"")</f>
        <v/>
      </c>
      <c r="Q118" s="141"/>
      <c r="R118" s="141"/>
      <c r="S118" s="147"/>
    </row>
    <row r="119" spans="1:19" x14ac:dyDescent="0.25">
      <c r="A119" s="138"/>
      <c r="B119" s="152"/>
      <c r="C119" s="152"/>
      <c r="D119" s="152"/>
      <c r="E119" s="152"/>
      <c r="F119" s="152"/>
      <c r="G119" s="154"/>
      <c r="H119" s="152"/>
      <c r="I119" s="152"/>
      <c r="J119" s="152"/>
      <c r="K119" s="158"/>
      <c r="L119" s="158"/>
      <c r="M119" s="158"/>
      <c r="N119" s="160"/>
      <c r="O119" s="147"/>
      <c r="P119" s="140" t="str">
        <f>IF(SUM(PAPI20_22_23[[#This Row],[Recurso financeiro estimado no ano
(R$) - Cobrança Estadual]:[Recurso financeiro estimado no ano (R$) - Outras]]) &gt;0,SUM(PAPI20_22_23[[#This Row],[Recurso financeiro estimado no ano
(R$) - Cobrança Estadual]:[Recurso financeiro estimado no ano (R$) - Outras]]),"")</f>
        <v/>
      </c>
      <c r="Q119" s="141"/>
      <c r="R119" s="141"/>
      <c r="S119" s="147"/>
    </row>
    <row r="120" spans="1:19" x14ac:dyDescent="0.25">
      <c r="A120" s="138"/>
      <c r="B120" s="152"/>
      <c r="C120" s="152"/>
      <c r="D120" s="152"/>
      <c r="E120" s="152"/>
      <c r="F120" s="152"/>
      <c r="G120" s="154"/>
      <c r="H120" s="152"/>
      <c r="I120" s="152"/>
      <c r="J120" s="152"/>
      <c r="K120" s="158"/>
      <c r="L120" s="158"/>
      <c r="M120" s="158"/>
      <c r="N120" s="160"/>
      <c r="O120" s="147"/>
      <c r="P120" s="140" t="str">
        <f>IF(SUM(PAPI20_22_23[[#This Row],[Recurso financeiro estimado no ano
(R$) - Cobrança Estadual]:[Recurso financeiro estimado no ano (R$) - Outras]]) &gt;0,SUM(PAPI20_22_23[[#This Row],[Recurso financeiro estimado no ano
(R$) - Cobrança Estadual]:[Recurso financeiro estimado no ano (R$) - Outras]]),"")</f>
        <v/>
      </c>
      <c r="Q120" s="141"/>
      <c r="R120" s="141"/>
      <c r="S120" s="147"/>
    </row>
    <row r="121" spans="1:19" x14ac:dyDescent="0.25">
      <c r="A121" s="138"/>
      <c r="B121" s="152"/>
      <c r="C121" s="152"/>
      <c r="D121" s="152"/>
      <c r="E121" s="152"/>
      <c r="F121" s="152"/>
      <c r="G121" s="154"/>
      <c r="H121" s="152"/>
      <c r="I121" s="152"/>
      <c r="J121" s="152"/>
      <c r="K121" s="158"/>
      <c r="L121" s="158"/>
      <c r="M121" s="158"/>
      <c r="N121" s="160"/>
      <c r="O121" s="147"/>
      <c r="P121" s="140" t="str">
        <f>IF(SUM(PAPI20_22_23[[#This Row],[Recurso financeiro estimado no ano
(R$) - Cobrança Estadual]:[Recurso financeiro estimado no ano (R$) - Outras]]) &gt;0,SUM(PAPI20_22_23[[#This Row],[Recurso financeiro estimado no ano
(R$) - Cobrança Estadual]:[Recurso financeiro estimado no ano (R$) - Outras]]),"")</f>
        <v/>
      </c>
      <c r="Q121" s="141"/>
      <c r="R121" s="141"/>
      <c r="S121" s="147"/>
    </row>
    <row r="122" spans="1:19" x14ac:dyDescent="0.25">
      <c r="A122" s="138"/>
      <c r="B122" s="152"/>
      <c r="C122" s="152"/>
      <c r="D122" s="152"/>
      <c r="E122" s="152"/>
      <c r="F122" s="152"/>
      <c r="G122" s="154"/>
      <c r="H122" s="152"/>
      <c r="I122" s="152"/>
      <c r="J122" s="152"/>
      <c r="K122" s="158"/>
      <c r="L122" s="158"/>
      <c r="M122" s="158"/>
      <c r="N122" s="160"/>
      <c r="O122" s="147"/>
      <c r="P122" s="140" t="str">
        <f>IF(SUM(PAPI20_22_23[[#This Row],[Recurso financeiro estimado no ano
(R$) - Cobrança Estadual]:[Recurso financeiro estimado no ano (R$) - Outras]]) &gt;0,SUM(PAPI20_22_23[[#This Row],[Recurso financeiro estimado no ano
(R$) - Cobrança Estadual]:[Recurso financeiro estimado no ano (R$) - Outras]]),"")</f>
        <v/>
      </c>
      <c r="Q122" s="141"/>
      <c r="R122" s="141"/>
      <c r="S122" s="147"/>
    </row>
    <row r="123" spans="1:19" x14ac:dyDescent="0.25">
      <c r="A123" s="138"/>
      <c r="B123" s="152"/>
      <c r="C123" s="152"/>
      <c r="D123" s="152"/>
      <c r="E123" s="152"/>
      <c r="F123" s="152"/>
      <c r="G123" s="154"/>
      <c r="H123" s="152"/>
      <c r="I123" s="152"/>
      <c r="J123" s="152"/>
      <c r="K123" s="158"/>
      <c r="L123" s="158"/>
      <c r="M123" s="158"/>
      <c r="N123" s="146"/>
      <c r="O123" s="85"/>
      <c r="P123" s="140" t="str">
        <f>IF(SUM(PAPI20_22_23[[#This Row],[Recurso financeiro estimado no ano
(R$) - Cobrança Estadual]:[Recurso financeiro estimado no ano (R$) - Outras]]) &gt;0,SUM(PAPI20_22_23[[#This Row],[Recurso financeiro estimado no ano
(R$) - Cobrança Estadual]:[Recurso financeiro estimado no ano (R$) - Outras]]),"")</f>
        <v/>
      </c>
      <c r="Q123" s="141"/>
      <c r="R123" s="141"/>
      <c r="S123" s="161"/>
    </row>
    <row r="124" spans="1:19" x14ac:dyDescent="0.25">
      <c r="A124" s="138"/>
      <c r="B124" s="152"/>
      <c r="C124" s="152"/>
      <c r="D124" s="152"/>
      <c r="E124" s="152"/>
      <c r="F124" s="152"/>
      <c r="G124" s="154"/>
      <c r="H124" s="152"/>
      <c r="I124" s="152"/>
      <c r="J124" s="152"/>
      <c r="K124" s="158"/>
      <c r="L124" s="158"/>
      <c r="M124" s="158"/>
      <c r="N124" s="146"/>
      <c r="O124" s="85"/>
      <c r="P124" s="140" t="str">
        <f>IF(SUM(PAPI20_22_23[[#This Row],[Recurso financeiro estimado no ano
(R$) - Cobrança Estadual]:[Recurso financeiro estimado no ano (R$) - Outras]]) &gt;0,SUM(PAPI20_22_23[[#This Row],[Recurso financeiro estimado no ano
(R$) - Cobrança Estadual]:[Recurso financeiro estimado no ano (R$) - Outras]]),"")</f>
        <v/>
      </c>
      <c r="Q124" s="141"/>
      <c r="R124" s="141"/>
      <c r="S124" s="161"/>
    </row>
    <row r="125" spans="1:19" x14ac:dyDescent="0.25">
      <c r="A125" s="138"/>
      <c r="B125" s="152"/>
      <c r="C125" s="152"/>
      <c r="D125" s="152"/>
      <c r="E125" s="152"/>
      <c r="F125" s="152"/>
      <c r="G125" s="154"/>
      <c r="H125" s="152"/>
      <c r="I125" s="152"/>
      <c r="J125" s="152"/>
      <c r="K125" s="158"/>
      <c r="L125" s="158"/>
      <c r="M125" s="158"/>
      <c r="N125" s="160"/>
      <c r="O125" s="147"/>
      <c r="P125" s="140" t="str">
        <f>IF(SUM(PAPI20_22_23[[#This Row],[Recurso financeiro estimado no ano
(R$) - Cobrança Estadual]:[Recurso financeiro estimado no ano (R$) - Outras]]) &gt;0,SUM(PAPI20_22_23[[#This Row],[Recurso financeiro estimado no ano
(R$) - Cobrança Estadual]:[Recurso financeiro estimado no ano (R$) - Outras]]),"")</f>
        <v/>
      </c>
      <c r="Q125" s="141"/>
      <c r="R125" s="141"/>
      <c r="S125" s="147"/>
    </row>
    <row r="126" spans="1:19" x14ac:dyDescent="0.25">
      <c r="A126" s="138"/>
      <c r="B126" s="152"/>
      <c r="C126" s="152"/>
      <c r="D126" s="152"/>
      <c r="E126" s="152"/>
      <c r="F126" s="152"/>
      <c r="G126" s="154"/>
      <c r="H126" s="152"/>
      <c r="I126" s="152"/>
      <c r="J126" s="152"/>
      <c r="K126" s="158"/>
      <c r="L126" s="158"/>
      <c r="M126" s="158"/>
      <c r="N126" s="160"/>
      <c r="O126" s="147"/>
      <c r="P126" s="140" t="str">
        <f>IF(SUM(PAPI20_22_23[[#This Row],[Recurso financeiro estimado no ano
(R$) - Cobrança Estadual]:[Recurso financeiro estimado no ano (R$) - Outras]]) &gt;0,SUM(PAPI20_22_23[[#This Row],[Recurso financeiro estimado no ano
(R$) - Cobrança Estadual]:[Recurso financeiro estimado no ano (R$) - Outras]]),"")</f>
        <v/>
      </c>
      <c r="Q126" s="141"/>
      <c r="R126" s="141"/>
      <c r="S126" s="147"/>
    </row>
    <row r="127" spans="1:19" x14ac:dyDescent="0.25">
      <c r="A127" s="138"/>
      <c r="B127" s="152"/>
      <c r="C127" s="152"/>
      <c r="D127" s="152"/>
      <c r="E127" s="152"/>
      <c r="F127" s="152"/>
      <c r="G127" s="154"/>
      <c r="H127" s="152"/>
      <c r="I127" s="152"/>
      <c r="J127" s="152"/>
      <c r="K127" s="158"/>
      <c r="L127" s="158"/>
      <c r="M127" s="158"/>
      <c r="N127" s="160"/>
      <c r="O127" s="147"/>
      <c r="P127" s="140" t="str">
        <f>IF(SUM(PAPI20_22_23[[#This Row],[Recurso financeiro estimado no ano
(R$) - Cobrança Estadual]:[Recurso financeiro estimado no ano (R$) - Outras]]) &gt;0,SUM(PAPI20_22_23[[#This Row],[Recurso financeiro estimado no ano
(R$) - Cobrança Estadual]:[Recurso financeiro estimado no ano (R$) - Outras]]),"")</f>
        <v/>
      </c>
      <c r="Q127" s="141"/>
      <c r="R127" s="141"/>
      <c r="S127" s="147"/>
    </row>
    <row r="128" spans="1:19" x14ac:dyDescent="0.25">
      <c r="A128" s="138"/>
      <c r="B128" s="152"/>
      <c r="C128" s="152"/>
      <c r="D128" s="152"/>
      <c r="E128" s="152"/>
      <c r="F128" s="152"/>
      <c r="G128" s="154"/>
      <c r="H128" s="152"/>
      <c r="I128" s="152"/>
      <c r="J128" s="152"/>
      <c r="K128" s="158"/>
      <c r="L128" s="158"/>
      <c r="M128" s="158"/>
      <c r="N128" s="160"/>
      <c r="O128" s="147"/>
      <c r="P128" s="140" t="str">
        <f>IF(SUM(PAPI20_22_23[[#This Row],[Recurso financeiro estimado no ano
(R$) - Cobrança Estadual]:[Recurso financeiro estimado no ano (R$) - Outras]]) &gt;0,SUM(PAPI20_22_23[[#This Row],[Recurso financeiro estimado no ano
(R$) - Cobrança Estadual]:[Recurso financeiro estimado no ano (R$) - Outras]]),"")</f>
        <v/>
      </c>
      <c r="Q128" s="141"/>
      <c r="R128" s="141"/>
      <c r="S128" s="147"/>
    </row>
    <row r="129" spans="1:19" x14ac:dyDescent="0.25">
      <c r="A129" s="138"/>
      <c r="B129" s="152"/>
      <c r="C129" s="152"/>
      <c r="D129" s="152"/>
      <c r="E129" s="152"/>
      <c r="F129" s="152"/>
      <c r="G129" s="154"/>
      <c r="H129" s="152"/>
      <c r="I129" s="152"/>
      <c r="J129" s="152"/>
      <c r="K129" s="158"/>
      <c r="L129" s="158"/>
      <c r="M129" s="158"/>
      <c r="N129" s="160"/>
      <c r="O129" s="147"/>
      <c r="P129" s="140" t="str">
        <f>IF(SUM(PAPI20_22_23[[#This Row],[Recurso financeiro estimado no ano
(R$) - Cobrança Estadual]:[Recurso financeiro estimado no ano (R$) - Outras]]) &gt;0,SUM(PAPI20_22_23[[#This Row],[Recurso financeiro estimado no ano
(R$) - Cobrança Estadual]:[Recurso financeiro estimado no ano (R$) - Outras]]),"")</f>
        <v/>
      </c>
      <c r="Q129" s="141"/>
      <c r="R129" s="141"/>
      <c r="S129" s="147"/>
    </row>
    <row r="130" spans="1:19" x14ac:dyDescent="0.25">
      <c r="A130" s="138"/>
      <c r="B130" s="152"/>
      <c r="C130" s="152"/>
      <c r="D130" s="152"/>
      <c r="E130" s="152"/>
      <c r="F130" s="152"/>
      <c r="G130" s="154"/>
      <c r="H130" s="152"/>
      <c r="I130" s="152"/>
      <c r="J130" s="152"/>
      <c r="K130" s="158"/>
      <c r="L130" s="158"/>
      <c r="M130" s="158"/>
      <c r="N130" s="160"/>
      <c r="O130" s="147"/>
      <c r="P130" s="140" t="str">
        <f>IF(SUM(PAPI20_22_23[[#This Row],[Recurso financeiro estimado no ano
(R$) - Cobrança Estadual]:[Recurso financeiro estimado no ano (R$) - Outras]]) &gt;0,SUM(PAPI20_22_23[[#This Row],[Recurso financeiro estimado no ano
(R$) - Cobrança Estadual]:[Recurso financeiro estimado no ano (R$) - Outras]]),"")</f>
        <v/>
      </c>
      <c r="Q130" s="141"/>
      <c r="R130" s="141"/>
      <c r="S130" s="147"/>
    </row>
    <row r="131" spans="1:19" x14ac:dyDescent="0.25">
      <c r="A131" s="138"/>
      <c r="B131" s="85"/>
      <c r="C131" s="85"/>
      <c r="D131" s="85"/>
      <c r="E131" s="85"/>
      <c r="F131" s="85"/>
      <c r="G131" s="164"/>
      <c r="H131" s="85"/>
      <c r="I131" s="150"/>
      <c r="J131" s="85"/>
      <c r="K131" s="146"/>
      <c r="L131" s="146"/>
      <c r="M131" s="146"/>
      <c r="N131" s="160"/>
      <c r="O131" s="149"/>
      <c r="P131" s="140" t="str">
        <f>IF(SUM(PAPI20_22_23[[#This Row],[Recurso financeiro estimado no ano
(R$) - Cobrança Estadual]:[Recurso financeiro estimado no ano (R$) - Outras]]) &gt;0,SUM(PAPI20_22_23[[#This Row],[Recurso financeiro estimado no ano
(R$) - Cobrança Estadual]:[Recurso financeiro estimado no ano (R$) - Outras]]),"")</f>
        <v/>
      </c>
      <c r="Q131" s="141"/>
      <c r="R131" s="141"/>
      <c r="S131" s="147"/>
    </row>
    <row r="132" spans="1:19" x14ac:dyDescent="0.25">
      <c r="A132" s="138"/>
      <c r="B132" s="85"/>
      <c r="C132" s="85"/>
      <c r="D132" s="85"/>
      <c r="E132" s="85"/>
      <c r="F132" s="85"/>
      <c r="G132" s="164"/>
      <c r="H132" s="85"/>
      <c r="I132" s="150"/>
      <c r="J132" s="85"/>
      <c r="K132" s="146"/>
      <c r="L132" s="146"/>
      <c r="M132" s="146"/>
      <c r="N132" s="160"/>
      <c r="O132" s="147"/>
      <c r="P132" s="140" t="str">
        <f>IF(SUM(PAPI20_22_23[[#This Row],[Recurso financeiro estimado no ano
(R$) - Cobrança Estadual]:[Recurso financeiro estimado no ano (R$) - Outras]]) &gt;0,SUM(PAPI20_22_23[[#This Row],[Recurso financeiro estimado no ano
(R$) - Cobrança Estadual]:[Recurso financeiro estimado no ano (R$) - Outras]]),"")</f>
        <v/>
      </c>
      <c r="Q132" s="141"/>
      <c r="R132" s="141"/>
      <c r="S132" s="147"/>
    </row>
    <row r="133" spans="1:19" x14ac:dyDescent="0.25">
      <c r="A133" s="138"/>
      <c r="B133" s="85"/>
      <c r="C133" s="85"/>
      <c r="D133" s="85"/>
      <c r="E133" s="85"/>
      <c r="F133" s="85"/>
      <c r="G133" s="164"/>
      <c r="H133" s="85"/>
      <c r="I133" s="150"/>
      <c r="J133" s="85"/>
      <c r="K133" s="146"/>
      <c r="L133" s="146"/>
      <c r="M133" s="146"/>
      <c r="N133" s="160"/>
      <c r="O133" s="147"/>
      <c r="P133" s="140" t="str">
        <f>IF(SUM(PAPI20_22_23[[#This Row],[Recurso financeiro estimado no ano
(R$) - Cobrança Estadual]:[Recurso financeiro estimado no ano (R$) - Outras]]) &gt;0,SUM(PAPI20_22_23[[#This Row],[Recurso financeiro estimado no ano
(R$) - Cobrança Estadual]:[Recurso financeiro estimado no ano (R$) - Outras]]),"")</f>
        <v/>
      </c>
      <c r="Q133" s="141"/>
      <c r="R133" s="141"/>
      <c r="S133" s="147"/>
    </row>
    <row r="134" spans="1:19" x14ac:dyDescent="0.25">
      <c r="A134" s="138"/>
      <c r="B134" s="85"/>
      <c r="C134" s="85"/>
      <c r="D134" s="85"/>
      <c r="E134" s="85"/>
      <c r="F134" s="85"/>
      <c r="G134" s="164"/>
      <c r="H134" s="85"/>
      <c r="I134" s="150"/>
      <c r="J134" s="85"/>
      <c r="K134" s="146"/>
      <c r="L134" s="146"/>
      <c r="M134" s="146"/>
      <c r="N134" s="160"/>
      <c r="O134" s="147"/>
      <c r="P134" s="140" t="str">
        <f>IF(SUM(PAPI20_22_23[[#This Row],[Recurso financeiro estimado no ano
(R$) - Cobrança Estadual]:[Recurso financeiro estimado no ano (R$) - Outras]]) &gt;0,SUM(PAPI20_22_23[[#This Row],[Recurso financeiro estimado no ano
(R$) - Cobrança Estadual]:[Recurso financeiro estimado no ano (R$) - Outras]]),"")</f>
        <v/>
      </c>
      <c r="Q134" s="141"/>
      <c r="R134" s="141"/>
      <c r="S134" s="147"/>
    </row>
    <row r="135" spans="1:19" x14ac:dyDescent="0.25">
      <c r="A135" s="138"/>
      <c r="B135" s="85"/>
      <c r="C135" s="85"/>
      <c r="D135" s="85"/>
      <c r="E135" s="85"/>
      <c r="F135" s="85"/>
      <c r="G135" s="164"/>
      <c r="H135" s="85"/>
      <c r="I135" s="85"/>
      <c r="J135" s="85"/>
      <c r="K135" s="146"/>
      <c r="L135" s="146"/>
      <c r="M135" s="146"/>
      <c r="N135" s="146"/>
      <c r="O135" s="85"/>
      <c r="P135" s="140" t="str">
        <f>IF(SUM(PAPI20_22_23[[#This Row],[Recurso financeiro estimado no ano
(R$) - Cobrança Estadual]:[Recurso financeiro estimado no ano (R$) - Outras]]) &gt;0,SUM(PAPI20_22_23[[#This Row],[Recurso financeiro estimado no ano
(R$) - Cobrança Estadual]:[Recurso financeiro estimado no ano (R$) - Outras]]),"")</f>
        <v/>
      </c>
      <c r="Q135" s="141"/>
      <c r="R135" s="141"/>
      <c r="S135" s="147"/>
    </row>
    <row r="136" spans="1:19" x14ac:dyDescent="0.25">
      <c r="A136" s="138"/>
      <c r="B136" s="85"/>
      <c r="C136" s="85"/>
      <c r="D136" s="85"/>
      <c r="E136" s="85"/>
      <c r="F136" s="85"/>
      <c r="G136" s="164"/>
      <c r="H136" s="85"/>
      <c r="I136" s="85"/>
      <c r="J136" s="85"/>
      <c r="K136" s="146"/>
      <c r="L136" s="146"/>
      <c r="M136" s="146"/>
      <c r="N136" s="146"/>
      <c r="O136" s="85"/>
      <c r="P136" s="140" t="str">
        <f>IF(SUM(PAPI20_22_23[[#This Row],[Recurso financeiro estimado no ano
(R$) - Cobrança Estadual]:[Recurso financeiro estimado no ano (R$) - Outras]]) &gt;0,SUM(PAPI20_22_23[[#This Row],[Recurso financeiro estimado no ano
(R$) - Cobrança Estadual]:[Recurso financeiro estimado no ano (R$) - Outras]]),"")</f>
        <v/>
      </c>
      <c r="Q136" s="141"/>
      <c r="R136" s="141"/>
      <c r="S136" s="147"/>
    </row>
    <row r="137" spans="1:19" x14ac:dyDescent="0.25">
      <c r="A137" s="138"/>
      <c r="B137" s="85"/>
      <c r="C137" s="85"/>
      <c r="D137" s="85"/>
      <c r="E137" s="150"/>
      <c r="F137" s="150"/>
      <c r="G137" s="164"/>
      <c r="H137" s="85"/>
      <c r="I137" s="150"/>
      <c r="J137" s="85"/>
      <c r="K137" s="171"/>
      <c r="L137" s="146"/>
      <c r="M137" s="146"/>
      <c r="N137" s="160"/>
      <c r="O137" s="147"/>
      <c r="P137" s="140" t="str">
        <f>IF(SUM(PAPI20_22_23[[#This Row],[Recurso financeiro estimado no ano
(R$) - Cobrança Estadual]:[Recurso financeiro estimado no ano (R$) - Outras]]) &gt;0,SUM(PAPI20_22_23[[#This Row],[Recurso financeiro estimado no ano
(R$) - Cobrança Estadual]:[Recurso financeiro estimado no ano (R$) - Outras]]),"")</f>
        <v/>
      </c>
      <c r="Q137" s="141"/>
      <c r="R137" s="141"/>
      <c r="S137" s="161"/>
    </row>
    <row r="138" spans="1:19" x14ac:dyDescent="0.25">
      <c r="A138" s="138"/>
      <c r="B138" s="85"/>
      <c r="C138" s="85"/>
      <c r="D138" s="85"/>
      <c r="E138" s="85"/>
      <c r="F138" s="85"/>
      <c r="G138" s="164"/>
      <c r="H138" s="85"/>
      <c r="I138" s="150"/>
      <c r="J138" s="85"/>
      <c r="K138" s="171"/>
      <c r="L138" s="146"/>
      <c r="M138" s="146"/>
      <c r="N138" s="160"/>
      <c r="O138" s="147"/>
      <c r="P138" s="140" t="str">
        <f>IF(SUM(PAPI20_22_23[[#This Row],[Recurso financeiro estimado no ano
(R$) - Cobrança Estadual]:[Recurso financeiro estimado no ano (R$) - Outras]]) &gt;0,SUM(PAPI20_22_23[[#This Row],[Recurso financeiro estimado no ano
(R$) - Cobrança Estadual]:[Recurso financeiro estimado no ano (R$) - Outras]]),"")</f>
        <v/>
      </c>
      <c r="Q138" s="141"/>
      <c r="R138" s="141"/>
      <c r="S138" s="147"/>
    </row>
    <row r="139" spans="1:19" x14ac:dyDescent="0.25">
      <c r="A139" s="138"/>
      <c r="B139" s="85"/>
      <c r="C139" s="85"/>
      <c r="D139" s="85"/>
      <c r="E139" s="85"/>
      <c r="F139" s="85"/>
      <c r="G139" s="164"/>
      <c r="H139" s="85"/>
      <c r="I139" s="150"/>
      <c r="J139" s="85"/>
      <c r="K139" s="171"/>
      <c r="L139" s="146"/>
      <c r="M139" s="146"/>
      <c r="N139" s="160"/>
      <c r="O139" s="147"/>
      <c r="P139" s="140" t="str">
        <f>IF(SUM(PAPI20_22_23[[#This Row],[Recurso financeiro estimado no ano
(R$) - Cobrança Estadual]:[Recurso financeiro estimado no ano (R$) - Outras]]) &gt;0,SUM(PAPI20_22_23[[#This Row],[Recurso financeiro estimado no ano
(R$) - Cobrança Estadual]:[Recurso financeiro estimado no ano (R$) - Outras]]),"")</f>
        <v/>
      </c>
      <c r="Q139" s="141"/>
      <c r="R139" s="141"/>
      <c r="S139" s="161"/>
    </row>
    <row r="140" spans="1:19" x14ac:dyDescent="0.25">
      <c r="A140" s="138"/>
      <c r="B140" s="85"/>
      <c r="C140" s="85"/>
      <c r="D140" s="85"/>
      <c r="E140" s="85"/>
      <c r="F140" s="85"/>
      <c r="G140" s="164"/>
      <c r="H140" s="85"/>
      <c r="I140" s="150"/>
      <c r="J140" s="85"/>
      <c r="K140" s="171"/>
      <c r="L140" s="146"/>
      <c r="M140" s="146"/>
      <c r="N140" s="160"/>
      <c r="O140" s="147"/>
      <c r="P140" s="140" t="str">
        <f>IF(SUM(PAPI20_22_23[[#This Row],[Recurso financeiro estimado no ano
(R$) - Cobrança Estadual]:[Recurso financeiro estimado no ano (R$) - Outras]]) &gt;0,SUM(PAPI20_22_23[[#This Row],[Recurso financeiro estimado no ano
(R$) - Cobrança Estadual]:[Recurso financeiro estimado no ano (R$) - Outras]]),"")</f>
        <v/>
      </c>
      <c r="Q140" s="141"/>
      <c r="R140" s="141"/>
      <c r="S140" s="147"/>
    </row>
    <row r="141" spans="1:19" x14ac:dyDescent="0.25">
      <c r="A141" s="138"/>
      <c r="B141" s="85"/>
      <c r="C141" s="85"/>
      <c r="D141" s="85"/>
      <c r="E141" s="85"/>
      <c r="F141" s="85"/>
      <c r="G141" s="164"/>
      <c r="H141" s="85"/>
      <c r="I141" s="150"/>
      <c r="J141" s="85"/>
      <c r="K141" s="171"/>
      <c r="L141" s="146"/>
      <c r="M141" s="146"/>
      <c r="N141" s="160"/>
      <c r="O141" s="147"/>
      <c r="P141" s="140" t="str">
        <f>IF(SUM(PAPI20_22_23[[#This Row],[Recurso financeiro estimado no ano
(R$) - Cobrança Estadual]:[Recurso financeiro estimado no ano (R$) - Outras]]) &gt;0,SUM(PAPI20_22_23[[#This Row],[Recurso financeiro estimado no ano
(R$) - Cobrança Estadual]:[Recurso financeiro estimado no ano (R$) - Outras]]),"")</f>
        <v/>
      </c>
      <c r="Q141" s="141"/>
      <c r="R141" s="141"/>
      <c r="S141" s="161"/>
    </row>
    <row r="142" spans="1:19" x14ac:dyDescent="0.25">
      <c r="A142" s="138"/>
      <c r="B142" s="85"/>
      <c r="C142" s="85"/>
      <c r="D142" s="85"/>
      <c r="E142" s="85"/>
      <c r="F142" s="85"/>
      <c r="G142" s="164"/>
      <c r="H142" s="85"/>
      <c r="I142" s="150"/>
      <c r="J142" s="85"/>
      <c r="K142" s="171"/>
      <c r="L142" s="146"/>
      <c r="M142" s="146"/>
      <c r="N142" s="160"/>
      <c r="O142" s="147"/>
      <c r="P142" s="140" t="str">
        <f>IF(SUM(PAPI20_22_23[[#This Row],[Recurso financeiro estimado no ano
(R$) - Cobrança Estadual]:[Recurso financeiro estimado no ano (R$) - Outras]]) &gt;0,SUM(PAPI20_22_23[[#This Row],[Recurso financeiro estimado no ano
(R$) - Cobrança Estadual]:[Recurso financeiro estimado no ano (R$) - Outras]]),"")</f>
        <v/>
      </c>
      <c r="Q142" s="141"/>
      <c r="R142" s="141"/>
      <c r="S142" s="147"/>
    </row>
    <row r="143" spans="1:19" x14ac:dyDescent="0.25">
      <c r="A143" s="138"/>
      <c r="B143" s="85"/>
      <c r="C143" s="85"/>
      <c r="D143" s="85"/>
      <c r="E143" s="85"/>
      <c r="F143" s="85"/>
      <c r="G143" s="164"/>
      <c r="H143" s="85"/>
      <c r="I143" s="150"/>
      <c r="J143" s="85"/>
      <c r="K143" s="146"/>
      <c r="L143" s="146"/>
      <c r="M143" s="146"/>
      <c r="N143" s="160"/>
      <c r="O143" s="147"/>
      <c r="P143" s="140" t="str">
        <f>IF(SUM(PAPI20_22_23[[#This Row],[Recurso financeiro estimado no ano
(R$) - Cobrança Estadual]:[Recurso financeiro estimado no ano (R$) - Outras]]) &gt;0,SUM(PAPI20_22_23[[#This Row],[Recurso financeiro estimado no ano
(R$) - Cobrança Estadual]:[Recurso financeiro estimado no ano (R$) - Outras]]),"")</f>
        <v/>
      </c>
      <c r="Q143" s="141"/>
      <c r="R143" s="141"/>
      <c r="S143" s="147"/>
    </row>
    <row r="144" spans="1:19" x14ac:dyDescent="0.25">
      <c r="A144" s="138"/>
      <c r="B144" s="85"/>
      <c r="C144" s="85"/>
      <c r="D144" s="85"/>
      <c r="E144" s="85"/>
      <c r="F144" s="85"/>
      <c r="G144" s="164"/>
      <c r="H144" s="150"/>
      <c r="I144" s="85"/>
      <c r="J144" s="85"/>
      <c r="K144" s="146"/>
      <c r="L144" s="146"/>
      <c r="M144" s="146"/>
      <c r="N144" s="160"/>
      <c r="O144" s="147"/>
      <c r="P144" s="140" t="str">
        <f>IF(SUM(PAPI20_22_23[[#This Row],[Recurso financeiro estimado no ano
(R$) - Cobrança Estadual]:[Recurso financeiro estimado no ano (R$) - Outras]]) &gt;0,SUM(PAPI20_22_23[[#This Row],[Recurso financeiro estimado no ano
(R$) - Cobrança Estadual]:[Recurso financeiro estimado no ano (R$) - Outras]]),"")</f>
        <v/>
      </c>
      <c r="Q144" s="141"/>
      <c r="R144" s="141"/>
      <c r="S144" s="147"/>
    </row>
    <row r="145" spans="1:19" x14ac:dyDescent="0.25">
      <c r="A145" s="138"/>
      <c r="B145" s="85"/>
      <c r="C145" s="85"/>
      <c r="D145" s="85"/>
      <c r="E145" s="85"/>
      <c r="F145" s="85"/>
      <c r="G145" s="164"/>
      <c r="H145" s="150"/>
      <c r="I145" s="150"/>
      <c r="J145" s="85"/>
      <c r="K145" s="146"/>
      <c r="L145" s="146"/>
      <c r="M145" s="146"/>
      <c r="N145" s="160"/>
      <c r="O145" s="147"/>
      <c r="P145" s="140" t="str">
        <f>IF(SUM(PAPI20_22_23[[#This Row],[Recurso financeiro estimado no ano
(R$) - Cobrança Estadual]:[Recurso financeiro estimado no ano (R$) - Outras]]) &gt;0,SUM(PAPI20_22_23[[#This Row],[Recurso financeiro estimado no ano
(R$) - Cobrança Estadual]:[Recurso financeiro estimado no ano (R$) - Outras]]),"")</f>
        <v/>
      </c>
      <c r="Q145" s="141"/>
      <c r="R145" s="141"/>
      <c r="S145" s="147"/>
    </row>
    <row r="146" spans="1:19" x14ac:dyDescent="0.25">
      <c r="A146" s="138"/>
      <c r="B146" s="85"/>
      <c r="C146" s="85"/>
      <c r="D146" s="85"/>
      <c r="E146" s="85"/>
      <c r="F146" s="85"/>
      <c r="G146" s="164"/>
      <c r="H146" s="150"/>
      <c r="I146" s="150"/>
      <c r="J146" s="85"/>
      <c r="K146" s="146"/>
      <c r="L146" s="146"/>
      <c r="M146" s="146"/>
      <c r="N146" s="160"/>
      <c r="O146" s="147"/>
      <c r="P146" s="140" t="str">
        <f>IF(SUM(PAPI20_22_23[[#This Row],[Recurso financeiro estimado no ano
(R$) - Cobrança Estadual]:[Recurso financeiro estimado no ano (R$) - Outras]]) &gt;0,SUM(PAPI20_22_23[[#This Row],[Recurso financeiro estimado no ano
(R$) - Cobrança Estadual]:[Recurso financeiro estimado no ano (R$) - Outras]]),"")</f>
        <v/>
      </c>
      <c r="Q146" s="141"/>
      <c r="R146" s="141"/>
      <c r="S146" s="147"/>
    </row>
    <row r="147" spans="1:19" x14ac:dyDescent="0.25">
      <c r="A147" s="138"/>
      <c r="B147" s="85"/>
      <c r="C147" s="85"/>
      <c r="D147" s="85"/>
      <c r="E147" s="85"/>
      <c r="F147" s="85"/>
      <c r="G147" s="164"/>
      <c r="H147" s="150"/>
      <c r="I147" s="85"/>
      <c r="J147" s="85"/>
      <c r="K147" s="146"/>
      <c r="L147" s="146"/>
      <c r="M147" s="146"/>
      <c r="N147" s="146"/>
      <c r="O147" s="85"/>
      <c r="P147" s="140" t="str">
        <f>IF(SUM(PAPI20_22_23[[#This Row],[Recurso financeiro estimado no ano
(R$) - Cobrança Estadual]:[Recurso financeiro estimado no ano (R$) - Outras]]) &gt;0,SUM(PAPI20_22_23[[#This Row],[Recurso financeiro estimado no ano
(R$) - Cobrança Estadual]:[Recurso financeiro estimado no ano (R$) - Outras]]),"")</f>
        <v/>
      </c>
      <c r="Q147" s="141"/>
      <c r="R147" s="141"/>
      <c r="S147" s="147"/>
    </row>
    <row r="148" spans="1:19" x14ac:dyDescent="0.25">
      <c r="A148" s="138"/>
      <c r="B148" s="85"/>
      <c r="C148" s="85"/>
      <c r="D148" s="85"/>
      <c r="E148" s="85"/>
      <c r="F148" s="85"/>
      <c r="G148" s="164"/>
      <c r="H148" s="150"/>
      <c r="I148" s="85"/>
      <c r="J148" s="85"/>
      <c r="K148" s="146"/>
      <c r="L148" s="146"/>
      <c r="M148" s="146"/>
      <c r="N148" s="146"/>
      <c r="O148" s="85"/>
      <c r="P148" s="140" t="str">
        <f>IF(SUM(PAPI20_22_23[[#This Row],[Recurso financeiro estimado no ano
(R$) - Cobrança Estadual]:[Recurso financeiro estimado no ano (R$) - Outras]]) &gt;0,SUM(PAPI20_22_23[[#This Row],[Recurso financeiro estimado no ano
(R$) - Cobrança Estadual]:[Recurso financeiro estimado no ano (R$) - Outras]]),"")</f>
        <v/>
      </c>
      <c r="Q148" s="141"/>
      <c r="R148" s="141"/>
      <c r="S148" s="147"/>
    </row>
    <row r="149" spans="1:19" x14ac:dyDescent="0.25">
      <c r="A149" s="138"/>
      <c r="B149" s="85"/>
      <c r="C149" s="85"/>
      <c r="D149" s="85"/>
      <c r="E149" s="85"/>
      <c r="F149" s="85"/>
      <c r="G149" s="164"/>
      <c r="H149" s="150"/>
      <c r="I149" s="85"/>
      <c r="J149" s="85"/>
      <c r="K149" s="146"/>
      <c r="L149" s="146"/>
      <c r="M149" s="146"/>
      <c r="N149" s="146"/>
      <c r="O149" s="85"/>
      <c r="P149" s="140" t="str">
        <f>IF(SUM(PAPI20_22_23[[#This Row],[Recurso financeiro estimado no ano
(R$) - Cobrança Estadual]:[Recurso financeiro estimado no ano (R$) - Outras]]) &gt;0,SUM(PAPI20_22_23[[#This Row],[Recurso financeiro estimado no ano
(R$) - Cobrança Estadual]:[Recurso financeiro estimado no ano (R$) - Outras]]),"")</f>
        <v/>
      </c>
      <c r="Q149" s="141"/>
      <c r="R149" s="141"/>
      <c r="S149" s="147"/>
    </row>
    <row r="150" spans="1:19" x14ac:dyDescent="0.25">
      <c r="A150" s="138"/>
      <c r="B150" s="85"/>
      <c r="C150" s="85"/>
      <c r="D150" s="85"/>
      <c r="E150" s="85"/>
      <c r="F150" s="85"/>
      <c r="G150" s="164"/>
      <c r="H150" s="150"/>
      <c r="I150" s="85"/>
      <c r="J150" s="85"/>
      <c r="K150" s="146"/>
      <c r="L150" s="146"/>
      <c r="M150" s="146"/>
      <c r="N150" s="146"/>
      <c r="O150" s="85"/>
      <c r="P150" s="140" t="str">
        <f>IF(SUM(PAPI20_22_23[[#This Row],[Recurso financeiro estimado no ano
(R$) - Cobrança Estadual]:[Recurso financeiro estimado no ano (R$) - Outras]]) &gt;0,SUM(PAPI20_22_23[[#This Row],[Recurso financeiro estimado no ano
(R$) - Cobrança Estadual]:[Recurso financeiro estimado no ano (R$) - Outras]]),"")</f>
        <v/>
      </c>
      <c r="Q150" s="141"/>
      <c r="R150" s="141"/>
      <c r="S150" s="147"/>
    </row>
    <row r="151" spans="1:19" x14ac:dyDescent="0.25">
      <c r="A151" s="138"/>
      <c r="B151" s="85"/>
      <c r="C151" s="85"/>
      <c r="D151" s="85"/>
      <c r="E151" s="85"/>
      <c r="F151" s="85"/>
      <c r="G151" s="164"/>
      <c r="H151" s="150"/>
      <c r="I151" s="85"/>
      <c r="J151" s="85"/>
      <c r="K151" s="146"/>
      <c r="L151" s="146"/>
      <c r="M151" s="146"/>
      <c r="N151" s="146"/>
      <c r="O151" s="85"/>
      <c r="P151" s="140" t="str">
        <f>IF(SUM(PAPI20_22_23[[#This Row],[Recurso financeiro estimado no ano
(R$) - Cobrança Estadual]:[Recurso financeiro estimado no ano (R$) - Outras]]) &gt;0,SUM(PAPI20_22_23[[#This Row],[Recurso financeiro estimado no ano
(R$) - Cobrança Estadual]:[Recurso financeiro estimado no ano (R$) - Outras]]),"")</f>
        <v/>
      </c>
      <c r="Q151" s="141"/>
      <c r="R151" s="141"/>
      <c r="S151" s="147"/>
    </row>
    <row r="152" spans="1:19" x14ac:dyDescent="0.25">
      <c r="A152" s="138"/>
      <c r="B152" s="85"/>
      <c r="C152" s="85"/>
      <c r="D152" s="85"/>
      <c r="E152" s="85"/>
      <c r="F152" s="85"/>
      <c r="G152" s="164"/>
      <c r="H152" s="150"/>
      <c r="I152" s="85"/>
      <c r="J152" s="85"/>
      <c r="K152" s="146"/>
      <c r="L152" s="146"/>
      <c r="M152" s="146"/>
      <c r="N152" s="146"/>
      <c r="O152" s="85"/>
      <c r="P152" s="140" t="str">
        <f>IF(SUM(PAPI20_22_23[[#This Row],[Recurso financeiro estimado no ano
(R$) - Cobrança Estadual]:[Recurso financeiro estimado no ano (R$) - Outras]]) &gt;0,SUM(PAPI20_22_23[[#This Row],[Recurso financeiro estimado no ano
(R$) - Cobrança Estadual]:[Recurso financeiro estimado no ano (R$) - Outras]]),"")</f>
        <v/>
      </c>
      <c r="Q152" s="141"/>
      <c r="R152" s="141"/>
      <c r="S152" s="147"/>
    </row>
    <row r="153" spans="1:19" x14ac:dyDescent="0.25">
      <c r="A153" s="138"/>
      <c r="B153" s="85"/>
      <c r="C153" s="85"/>
      <c r="D153" s="85"/>
      <c r="E153" s="85"/>
      <c r="F153" s="85"/>
      <c r="G153" s="164"/>
      <c r="H153" s="150"/>
      <c r="I153" s="85"/>
      <c r="J153" s="85"/>
      <c r="K153" s="146"/>
      <c r="L153" s="146"/>
      <c r="M153" s="146"/>
      <c r="N153" s="146"/>
      <c r="O153" s="85"/>
      <c r="P153" s="140" t="str">
        <f>IF(SUM(PAPI20_22_23[[#This Row],[Recurso financeiro estimado no ano
(R$) - Cobrança Estadual]:[Recurso financeiro estimado no ano (R$) - Outras]]) &gt;0,SUM(PAPI20_22_23[[#This Row],[Recurso financeiro estimado no ano
(R$) - Cobrança Estadual]:[Recurso financeiro estimado no ano (R$) - Outras]]),"")</f>
        <v/>
      </c>
      <c r="Q153" s="141"/>
      <c r="R153" s="141"/>
      <c r="S153" s="147"/>
    </row>
    <row r="154" spans="1:19" x14ac:dyDescent="0.25">
      <c r="A154" s="138"/>
      <c r="B154" s="85"/>
      <c r="C154" s="85"/>
      <c r="D154" s="85"/>
      <c r="E154" s="85"/>
      <c r="F154" s="85"/>
      <c r="G154" s="164"/>
      <c r="H154" s="150"/>
      <c r="I154" s="85"/>
      <c r="J154" s="85"/>
      <c r="K154" s="146"/>
      <c r="L154" s="146"/>
      <c r="M154" s="146"/>
      <c r="N154" s="146"/>
      <c r="O154" s="85"/>
      <c r="P154" s="140" t="str">
        <f>IF(SUM(PAPI20_22_23[[#This Row],[Recurso financeiro estimado no ano
(R$) - Cobrança Estadual]:[Recurso financeiro estimado no ano (R$) - Outras]]) &gt;0,SUM(PAPI20_22_23[[#This Row],[Recurso financeiro estimado no ano
(R$) - Cobrança Estadual]:[Recurso financeiro estimado no ano (R$) - Outras]]),"")</f>
        <v/>
      </c>
      <c r="Q154" s="141"/>
      <c r="R154" s="141"/>
      <c r="S154" s="147"/>
    </row>
    <row r="155" spans="1:19" x14ac:dyDescent="0.25">
      <c r="A155" s="138"/>
      <c r="B155" s="85"/>
      <c r="C155" s="85"/>
      <c r="D155" s="85"/>
      <c r="E155" s="85"/>
      <c r="F155" s="85"/>
      <c r="G155" s="164"/>
      <c r="H155" s="150"/>
      <c r="I155" s="85"/>
      <c r="J155" s="85"/>
      <c r="K155" s="146"/>
      <c r="L155" s="146"/>
      <c r="M155" s="146"/>
      <c r="N155" s="146"/>
      <c r="O155" s="85"/>
      <c r="P155" s="140" t="str">
        <f>IF(SUM(PAPI20_22_23[[#This Row],[Recurso financeiro estimado no ano
(R$) - Cobrança Estadual]:[Recurso financeiro estimado no ano (R$) - Outras]]) &gt;0,SUM(PAPI20_22_23[[#This Row],[Recurso financeiro estimado no ano
(R$) - Cobrança Estadual]:[Recurso financeiro estimado no ano (R$) - Outras]]),"")</f>
        <v/>
      </c>
      <c r="Q155" s="141"/>
      <c r="R155" s="141"/>
      <c r="S155" s="147"/>
    </row>
    <row r="156" spans="1:19" x14ac:dyDescent="0.25">
      <c r="A156" s="138"/>
      <c r="B156" s="85"/>
      <c r="C156" s="85"/>
      <c r="D156" s="85"/>
      <c r="E156" s="85"/>
      <c r="F156" s="85"/>
      <c r="G156" s="164"/>
      <c r="H156" s="150"/>
      <c r="I156" s="85"/>
      <c r="J156" s="85"/>
      <c r="K156" s="146"/>
      <c r="L156" s="146"/>
      <c r="M156" s="146"/>
      <c r="N156" s="146"/>
      <c r="O156" s="85"/>
      <c r="P156" s="140" t="str">
        <f>IF(SUM(PAPI20_22_23[[#This Row],[Recurso financeiro estimado no ano
(R$) - Cobrança Estadual]:[Recurso financeiro estimado no ano (R$) - Outras]]) &gt;0,SUM(PAPI20_22_23[[#This Row],[Recurso financeiro estimado no ano
(R$) - Cobrança Estadual]:[Recurso financeiro estimado no ano (R$) - Outras]]),"")</f>
        <v/>
      </c>
      <c r="Q156" s="141"/>
      <c r="R156" s="141"/>
      <c r="S156" s="147"/>
    </row>
    <row r="157" spans="1:19" x14ac:dyDescent="0.25">
      <c r="A157" s="138"/>
      <c r="B157" s="85"/>
      <c r="C157" s="85"/>
      <c r="D157" s="85"/>
      <c r="E157" s="85"/>
      <c r="F157" s="85"/>
      <c r="G157" s="164"/>
      <c r="H157" s="150"/>
      <c r="I157" s="150"/>
      <c r="J157" s="85"/>
      <c r="K157" s="146"/>
      <c r="L157" s="146"/>
      <c r="M157" s="146"/>
      <c r="N157" s="160"/>
      <c r="O157" s="147"/>
      <c r="P157" s="140" t="str">
        <f>IF(SUM(PAPI20_22_23[[#This Row],[Recurso financeiro estimado no ano
(R$) - Cobrança Estadual]:[Recurso financeiro estimado no ano (R$) - Outras]]) &gt;0,SUM(PAPI20_22_23[[#This Row],[Recurso financeiro estimado no ano
(R$) - Cobrança Estadual]:[Recurso financeiro estimado no ano (R$) - Outras]]),"")</f>
        <v/>
      </c>
      <c r="Q157" s="141"/>
      <c r="R157" s="141"/>
      <c r="S157" s="147"/>
    </row>
    <row r="158" spans="1:19" x14ac:dyDescent="0.25">
      <c r="A158" s="138"/>
      <c r="B158" s="85"/>
      <c r="C158" s="85"/>
      <c r="D158" s="85"/>
      <c r="E158" s="85"/>
      <c r="F158" s="85"/>
      <c r="G158" s="164"/>
      <c r="H158" s="150"/>
      <c r="I158" s="150"/>
      <c r="J158" s="85"/>
      <c r="K158" s="146"/>
      <c r="L158" s="146"/>
      <c r="M158" s="146"/>
      <c r="N158" s="160"/>
      <c r="O158" s="147"/>
      <c r="P158" s="140" t="str">
        <f>IF(SUM(PAPI20_22_23[[#This Row],[Recurso financeiro estimado no ano
(R$) - Cobrança Estadual]:[Recurso financeiro estimado no ano (R$) - Outras]]) &gt;0,SUM(PAPI20_22_23[[#This Row],[Recurso financeiro estimado no ano
(R$) - Cobrança Estadual]:[Recurso financeiro estimado no ano (R$) - Outras]]),"")</f>
        <v/>
      </c>
      <c r="Q158" s="141"/>
      <c r="R158" s="141"/>
      <c r="S158" s="147"/>
    </row>
    <row r="159" spans="1:19" x14ac:dyDescent="0.25">
      <c r="A159" s="138"/>
      <c r="B159" s="85"/>
      <c r="C159" s="85"/>
      <c r="D159" s="85"/>
      <c r="E159" s="85"/>
      <c r="F159" s="85"/>
      <c r="G159" s="164"/>
      <c r="H159" s="150"/>
      <c r="I159" s="85"/>
      <c r="J159" s="85"/>
      <c r="K159" s="146"/>
      <c r="L159" s="146"/>
      <c r="M159" s="146"/>
      <c r="N159" s="146"/>
      <c r="O159" s="85"/>
      <c r="P159" s="140" t="str">
        <f>IF(SUM(PAPI20_22_23[[#This Row],[Recurso financeiro estimado no ano
(R$) - Cobrança Estadual]:[Recurso financeiro estimado no ano (R$) - Outras]]) &gt;0,SUM(PAPI20_22_23[[#This Row],[Recurso financeiro estimado no ano
(R$) - Cobrança Estadual]:[Recurso financeiro estimado no ano (R$) - Outras]]),"")</f>
        <v/>
      </c>
      <c r="Q159" s="141"/>
      <c r="R159" s="141"/>
      <c r="S159" s="147"/>
    </row>
    <row r="160" spans="1:19" x14ac:dyDescent="0.25">
      <c r="A160" s="138"/>
      <c r="B160" s="85"/>
      <c r="C160" s="85"/>
      <c r="D160" s="85"/>
      <c r="E160" s="85"/>
      <c r="F160" s="85"/>
      <c r="G160" s="164"/>
      <c r="H160" s="150"/>
      <c r="I160" s="85"/>
      <c r="J160" s="85"/>
      <c r="K160" s="146"/>
      <c r="L160" s="146"/>
      <c r="M160" s="146"/>
      <c r="N160" s="146"/>
      <c r="O160" s="85"/>
      <c r="P160" s="140" t="str">
        <f>IF(SUM(PAPI20_22_23[[#This Row],[Recurso financeiro estimado no ano
(R$) - Cobrança Estadual]:[Recurso financeiro estimado no ano (R$) - Outras]]) &gt;0,SUM(PAPI20_22_23[[#This Row],[Recurso financeiro estimado no ano
(R$) - Cobrança Estadual]:[Recurso financeiro estimado no ano (R$) - Outras]]),"")</f>
        <v/>
      </c>
      <c r="Q160" s="141"/>
      <c r="R160" s="141"/>
      <c r="S160" s="147"/>
    </row>
    <row r="161" spans="1:19" x14ac:dyDescent="0.25">
      <c r="A161" s="138"/>
      <c r="B161" s="85"/>
      <c r="C161" s="151"/>
      <c r="D161" s="85"/>
      <c r="E161" s="151"/>
      <c r="F161" s="85"/>
      <c r="G161" s="164"/>
      <c r="H161" s="150"/>
      <c r="I161" s="150"/>
      <c r="J161" s="85"/>
      <c r="K161" s="171"/>
      <c r="L161" s="146"/>
      <c r="M161" s="146"/>
      <c r="N161" s="160"/>
      <c r="O161" s="147"/>
      <c r="P161" s="140" t="str">
        <f>IF(SUM(PAPI20_22_23[[#This Row],[Recurso financeiro estimado no ano
(R$) - Cobrança Estadual]:[Recurso financeiro estimado no ano (R$) - Outras]]) &gt;0,SUM(PAPI20_22_23[[#This Row],[Recurso financeiro estimado no ano
(R$) - Cobrança Estadual]:[Recurso financeiro estimado no ano (R$) - Outras]]),"")</f>
        <v/>
      </c>
      <c r="Q161" s="141"/>
      <c r="R161" s="141"/>
      <c r="S161" s="147"/>
    </row>
    <row r="162" spans="1:19" x14ac:dyDescent="0.25">
      <c r="A162" s="138"/>
      <c r="B162" s="85"/>
      <c r="C162" s="85"/>
      <c r="D162" s="85"/>
      <c r="E162" s="85"/>
      <c r="F162" s="85"/>
      <c r="G162" s="164"/>
      <c r="H162" s="150"/>
      <c r="I162" s="85"/>
      <c r="J162" s="85"/>
      <c r="K162" s="146"/>
      <c r="L162" s="146"/>
      <c r="M162" s="146"/>
      <c r="N162" s="146"/>
      <c r="O162" s="85"/>
      <c r="P162" s="140" t="str">
        <f>IF(SUM(PAPI20_22_23[[#This Row],[Recurso financeiro estimado no ano
(R$) - Cobrança Estadual]:[Recurso financeiro estimado no ano (R$) - Outras]]) &gt;0,SUM(PAPI20_22_23[[#This Row],[Recurso financeiro estimado no ano
(R$) - Cobrança Estadual]:[Recurso financeiro estimado no ano (R$) - Outras]]),"")</f>
        <v/>
      </c>
      <c r="Q162" s="141"/>
      <c r="R162" s="141"/>
      <c r="S162" s="147"/>
    </row>
    <row r="163" spans="1:19" x14ac:dyDescent="0.25">
      <c r="A163" s="138"/>
      <c r="B163" s="85"/>
      <c r="C163" s="85"/>
      <c r="D163" s="85"/>
      <c r="E163" s="85"/>
      <c r="F163" s="85"/>
      <c r="G163" s="164"/>
      <c r="H163" s="150"/>
      <c r="I163" s="85"/>
      <c r="J163" s="85"/>
      <c r="K163" s="146"/>
      <c r="L163" s="146"/>
      <c r="M163" s="146"/>
      <c r="N163" s="146"/>
      <c r="O163" s="85"/>
      <c r="P163" s="140" t="str">
        <f>IF(SUM(PAPI20_22_23[[#This Row],[Recurso financeiro estimado no ano
(R$) - Cobrança Estadual]:[Recurso financeiro estimado no ano (R$) - Outras]]) &gt;0,SUM(PAPI20_22_23[[#This Row],[Recurso financeiro estimado no ano
(R$) - Cobrança Estadual]:[Recurso financeiro estimado no ano (R$) - Outras]]),"")</f>
        <v/>
      </c>
      <c r="Q163" s="141"/>
      <c r="R163" s="141"/>
      <c r="S163" s="147"/>
    </row>
    <row r="164" spans="1:19" x14ac:dyDescent="0.25">
      <c r="A164" s="138"/>
      <c r="B164" s="85"/>
      <c r="C164" s="85"/>
      <c r="D164" s="85"/>
      <c r="E164" s="85"/>
      <c r="F164" s="85"/>
      <c r="G164" s="164"/>
      <c r="H164" s="150"/>
      <c r="I164" s="85"/>
      <c r="J164" s="85"/>
      <c r="K164" s="146"/>
      <c r="L164" s="146"/>
      <c r="M164" s="146"/>
      <c r="N164" s="146"/>
      <c r="O164" s="85"/>
      <c r="P164" s="140" t="str">
        <f>IF(SUM(PAPI20_22_23[[#This Row],[Recurso financeiro estimado no ano
(R$) - Cobrança Estadual]:[Recurso financeiro estimado no ano (R$) - Outras]]) &gt;0,SUM(PAPI20_22_23[[#This Row],[Recurso financeiro estimado no ano
(R$) - Cobrança Estadual]:[Recurso financeiro estimado no ano (R$) - Outras]]),"")</f>
        <v/>
      </c>
      <c r="Q164" s="141"/>
      <c r="R164" s="141"/>
      <c r="S164" s="147"/>
    </row>
    <row r="165" spans="1:19" x14ac:dyDescent="0.25">
      <c r="A165" s="138"/>
      <c r="B165" s="85"/>
      <c r="C165" s="85"/>
      <c r="D165" s="85"/>
      <c r="E165" s="85"/>
      <c r="F165" s="85"/>
      <c r="G165" s="164"/>
      <c r="H165" s="150"/>
      <c r="I165" s="85"/>
      <c r="J165" s="85"/>
      <c r="K165" s="146"/>
      <c r="L165" s="146"/>
      <c r="M165" s="146"/>
      <c r="N165" s="146"/>
      <c r="O165" s="85"/>
      <c r="P165" s="140" t="str">
        <f>IF(SUM(PAPI20_22_23[[#This Row],[Recurso financeiro estimado no ano
(R$) - Cobrança Estadual]:[Recurso financeiro estimado no ano (R$) - Outras]]) &gt;0,SUM(PAPI20_22_23[[#This Row],[Recurso financeiro estimado no ano
(R$) - Cobrança Estadual]:[Recurso financeiro estimado no ano (R$) - Outras]]),"")</f>
        <v/>
      </c>
      <c r="Q165" s="141"/>
      <c r="R165" s="141"/>
      <c r="S165" s="147"/>
    </row>
    <row r="166" spans="1:19" x14ac:dyDescent="0.25">
      <c r="A166" s="138"/>
      <c r="B166" s="85"/>
      <c r="C166" s="85"/>
      <c r="D166" s="85"/>
      <c r="E166" s="85"/>
      <c r="F166" s="85"/>
      <c r="G166" s="164"/>
      <c r="H166" s="150"/>
      <c r="I166" s="85"/>
      <c r="J166" s="85"/>
      <c r="K166" s="146"/>
      <c r="L166" s="146"/>
      <c r="M166" s="146"/>
      <c r="N166" s="146"/>
      <c r="O166" s="85"/>
      <c r="P166" s="140" t="str">
        <f>IF(SUM(PAPI20_22_23[[#This Row],[Recurso financeiro estimado no ano
(R$) - Cobrança Estadual]:[Recurso financeiro estimado no ano (R$) - Outras]]) &gt;0,SUM(PAPI20_22_23[[#This Row],[Recurso financeiro estimado no ano
(R$) - Cobrança Estadual]:[Recurso financeiro estimado no ano (R$) - Outras]]),"")</f>
        <v/>
      </c>
      <c r="Q166" s="141"/>
      <c r="R166" s="141"/>
      <c r="S166" s="147"/>
    </row>
    <row r="167" spans="1:19" x14ac:dyDescent="0.25">
      <c r="A167" s="138"/>
      <c r="B167" s="85"/>
      <c r="C167" s="85"/>
      <c r="D167" s="85"/>
      <c r="E167" s="85"/>
      <c r="F167" s="85"/>
      <c r="G167" s="164"/>
      <c r="H167" s="85"/>
      <c r="I167" s="85"/>
      <c r="J167" s="85"/>
      <c r="K167" s="146"/>
      <c r="L167" s="146"/>
      <c r="M167" s="146"/>
      <c r="N167" s="146"/>
      <c r="O167" s="85"/>
      <c r="P167" s="140" t="str">
        <f>IF(SUM(PAPI20_22_23[[#This Row],[Recurso financeiro estimado no ano
(R$) - Cobrança Estadual]:[Recurso financeiro estimado no ano (R$) - Outras]]) &gt;0,SUM(PAPI20_22_23[[#This Row],[Recurso financeiro estimado no ano
(R$) - Cobrança Estadual]:[Recurso financeiro estimado no ano (R$) - Outras]]),"")</f>
        <v/>
      </c>
      <c r="Q167" s="141"/>
      <c r="R167" s="141"/>
      <c r="S167" s="147"/>
    </row>
    <row r="168" spans="1:19" x14ac:dyDescent="0.25">
      <c r="A168" s="138"/>
      <c r="B168" s="85"/>
      <c r="C168" s="85"/>
      <c r="D168" s="85"/>
      <c r="E168" s="85"/>
      <c r="F168" s="85"/>
      <c r="G168" s="164"/>
      <c r="H168" s="85"/>
      <c r="I168" s="85"/>
      <c r="J168" s="85"/>
      <c r="K168" s="146"/>
      <c r="L168" s="146"/>
      <c r="M168" s="146"/>
      <c r="N168" s="146"/>
      <c r="O168" s="85"/>
      <c r="P168" s="140" t="str">
        <f>IF(SUM(PAPI20_22_23[[#This Row],[Recurso financeiro estimado no ano
(R$) - Cobrança Estadual]:[Recurso financeiro estimado no ano (R$) - Outras]]) &gt;0,SUM(PAPI20_22_23[[#This Row],[Recurso financeiro estimado no ano
(R$) - Cobrança Estadual]:[Recurso financeiro estimado no ano (R$) - Outras]]),"")</f>
        <v/>
      </c>
      <c r="Q168" s="141"/>
      <c r="R168" s="141"/>
      <c r="S168" s="147"/>
    </row>
    <row r="169" spans="1:19" x14ac:dyDescent="0.25">
      <c r="A169" s="138"/>
      <c r="B169" s="85"/>
      <c r="C169" s="85"/>
      <c r="D169" s="85"/>
      <c r="E169" s="85"/>
      <c r="F169" s="85"/>
      <c r="G169" s="164"/>
      <c r="H169" s="85"/>
      <c r="I169" s="85"/>
      <c r="J169" s="85"/>
      <c r="K169" s="146"/>
      <c r="L169" s="146"/>
      <c r="M169" s="146"/>
      <c r="N169" s="146"/>
      <c r="O169" s="85"/>
      <c r="P169" s="140" t="str">
        <f>IF(SUM(PAPI20_22_23[[#This Row],[Recurso financeiro estimado no ano
(R$) - Cobrança Estadual]:[Recurso financeiro estimado no ano (R$) - Outras]]) &gt;0,SUM(PAPI20_22_23[[#This Row],[Recurso financeiro estimado no ano
(R$) - Cobrança Estadual]:[Recurso financeiro estimado no ano (R$) - Outras]]),"")</f>
        <v/>
      </c>
      <c r="Q169" s="141"/>
      <c r="R169" s="141"/>
      <c r="S169" s="147"/>
    </row>
    <row r="170" spans="1:19" x14ac:dyDescent="0.25">
      <c r="A170" s="138"/>
      <c r="B170" s="85"/>
      <c r="C170" s="85"/>
      <c r="D170" s="85"/>
      <c r="E170" s="85"/>
      <c r="F170" s="85"/>
      <c r="G170" s="164"/>
      <c r="H170" s="85"/>
      <c r="I170" s="85"/>
      <c r="J170" s="85"/>
      <c r="K170" s="146"/>
      <c r="L170" s="146"/>
      <c r="M170" s="146"/>
      <c r="N170" s="146"/>
      <c r="O170" s="85"/>
      <c r="P170" s="140" t="str">
        <f>IF(SUM(PAPI20_22_23[[#This Row],[Recurso financeiro estimado no ano
(R$) - Cobrança Estadual]:[Recurso financeiro estimado no ano (R$) - Outras]]) &gt;0,SUM(PAPI20_22_23[[#This Row],[Recurso financeiro estimado no ano
(R$) - Cobrança Estadual]:[Recurso financeiro estimado no ano (R$) - Outras]]),"")</f>
        <v/>
      </c>
      <c r="Q170" s="141"/>
      <c r="R170" s="141"/>
      <c r="S170" s="147"/>
    </row>
    <row r="171" spans="1:19" x14ac:dyDescent="0.25">
      <c r="A171" s="138"/>
      <c r="B171" s="85"/>
      <c r="C171" s="85"/>
      <c r="D171" s="85"/>
      <c r="E171" s="85"/>
      <c r="F171" s="85"/>
      <c r="G171" s="164"/>
      <c r="H171" s="85"/>
      <c r="I171" s="85"/>
      <c r="J171" s="85"/>
      <c r="K171" s="146"/>
      <c r="L171" s="146"/>
      <c r="M171" s="146"/>
      <c r="N171" s="146"/>
      <c r="O171" s="85"/>
      <c r="P171" s="140" t="str">
        <f>IF(SUM(PAPI20_22_23[[#This Row],[Recurso financeiro estimado no ano
(R$) - Cobrança Estadual]:[Recurso financeiro estimado no ano (R$) - Outras]]) &gt;0,SUM(PAPI20_22_23[[#This Row],[Recurso financeiro estimado no ano
(R$) - Cobrança Estadual]:[Recurso financeiro estimado no ano (R$) - Outras]]),"")</f>
        <v/>
      </c>
      <c r="Q171" s="141"/>
      <c r="R171" s="141"/>
      <c r="S171" s="147"/>
    </row>
    <row r="172" spans="1:19" x14ac:dyDescent="0.25">
      <c r="A172" s="138"/>
      <c r="B172" s="85"/>
      <c r="C172" s="85"/>
      <c r="D172" s="85"/>
      <c r="E172" s="85"/>
      <c r="F172" s="85"/>
      <c r="G172" s="164"/>
      <c r="H172" s="85"/>
      <c r="I172" s="85"/>
      <c r="J172" s="85"/>
      <c r="K172" s="146"/>
      <c r="L172" s="146"/>
      <c r="M172" s="146"/>
      <c r="N172" s="146"/>
      <c r="O172" s="85"/>
      <c r="P172" s="140" t="str">
        <f>IF(SUM(PAPI20_22_23[[#This Row],[Recurso financeiro estimado no ano
(R$) - Cobrança Estadual]:[Recurso financeiro estimado no ano (R$) - Outras]]) &gt;0,SUM(PAPI20_22_23[[#This Row],[Recurso financeiro estimado no ano
(R$) - Cobrança Estadual]:[Recurso financeiro estimado no ano (R$) - Outras]]),"")</f>
        <v/>
      </c>
      <c r="Q172" s="141"/>
      <c r="R172" s="141"/>
      <c r="S172" s="147"/>
    </row>
    <row r="173" spans="1:19" x14ac:dyDescent="0.25">
      <c r="A173" s="138"/>
      <c r="B173" s="85"/>
      <c r="C173" s="85"/>
      <c r="D173" s="85"/>
      <c r="E173" s="85"/>
      <c r="F173" s="85"/>
      <c r="G173" s="164"/>
      <c r="H173" s="85"/>
      <c r="I173" s="85"/>
      <c r="J173" s="85"/>
      <c r="K173" s="146"/>
      <c r="L173" s="146"/>
      <c r="M173" s="146"/>
      <c r="N173" s="146"/>
      <c r="O173" s="85"/>
      <c r="P173" s="140" t="str">
        <f>IF(SUM(PAPI20_22_23[[#This Row],[Recurso financeiro estimado no ano
(R$) - Cobrança Estadual]:[Recurso financeiro estimado no ano (R$) - Outras]]) &gt;0,SUM(PAPI20_22_23[[#This Row],[Recurso financeiro estimado no ano
(R$) - Cobrança Estadual]:[Recurso financeiro estimado no ano (R$) - Outras]]),"")</f>
        <v/>
      </c>
      <c r="Q173" s="141"/>
      <c r="R173" s="141"/>
      <c r="S173" s="147"/>
    </row>
    <row r="174" spans="1:19" x14ac:dyDescent="0.25">
      <c r="A174" s="138"/>
      <c r="B174" s="85"/>
      <c r="C174" s="85"/>
      <c r="D174" s="85"/>
      <c r="E174" s="85"/>
      <c r="F174" s="85"/>
      <c r="G174" s="164"/>
      <c r="H174" s="85"/>
      <c r="I174" s="85"/>
      <c r="J174" s="85"/>
      <c r="K174" s="146"/>
      <c r="L174" s="146"/>
      <c r="M174" s="146"/>
      <c r="N174" s="146"/>
      <c r="O174" s="85"/>
      <c r="P174" s="140" t="str">
        <f>IF(SUM(PAPI20_22_23[[#This Row],[Recurso financeiro estimado no ano
(R$) - Cobrança Estadual]:[Recurso financeiro estimado no ano (R$) - Outras]]) &gt;0,SUM(PAPI20_22_23[[#This Row],[Recurso financeiro estimado no ano
(R$) - Cobrança Estadual]:[Recurso financeiro estimado no ano (R$) - Outras]]),"")</f>
        <v/>
      </c>
      <c r="Q174" s="141"/>
      <c r="R174" s="141"/>
      <c r="S174" s="147"/>
    </row>
    <row r="175" spans="1:19" x14ac:dyDescent="0.25">
      <c r="A175" s="138"/>
      <c r="B175" s="85"/>
      <c r="C175" s="85"/>
      <c r="D175" s="85"/>
      <c r="E175" s="85"/>
      <c r="F175" s="85"/>
      <c r="G175" s="164"/>
      <c r="H175" s="85"/>
      <c r="I175" s="85"/>
      <c r="J175" s="85"/>
      <c r="K175" s="146"/>
      <c r="L175" s="146"/>
      <c r="M175" s="146"/>
      <c r="N175" s="146"/>
      <c r="O175" s="85"/>
      <c r="P175" s="140" t="str">
        <f>IF(SUM(PAPI20_22_23[[#This Row],[Recurso financeiro estimado no ano
(R$) - Cobrança Estadual]:[Recurso financeiro estimado no ano (R$) - Outras]]) &gt;0,SUM(PAPI20_22_23[[#This Row],[Recurso financeiro estimado no ano
(R$) - Cobrança Estadual]:[Recurso financeiro estimado no ano (R$) - Outras]]),"")</f>
        <v/>
      </c>
      <c r="Q175" s="141"/>
      <c r="R175" s="141"/>
      <c r="S175" s="147"/>
    </row>
    <row r="176" spans="1:19" x14ac:dyDescent="0.25">
      <c r="A176" s="138"/>
      <c r="B176" s="85"/>
      <c r="C176" s="85"/>
      <c r="D176" s="85"/>
      <c r="E176" s="85"/>
      <c r="F176" s="85"/>
      <c r="G176" s="164"/>
      <c r="H176" s="85"/>
      <c r="I176" s="85"/>
      <c r="J176" s="85"/>
      <c r="K176" s="146"/>
      <c r="L176" s="146"/>
      <c r="M176" s="146"/>
      <c r="N176" s="146"/>
      <c r="O176" s="85"/>
      <c r="P176" s="140" t="str">
        <f>IF(SUM(PAPI20_22_23[[#This Row],[Recurso financeiro estimado no ano
(R$) - Cobrança Estadual]:[Recurso financeiro estimado no ano (R$) - Outras]]) &gt;0,SUM(PAPI20_22_23[[#This Row],[Recurso financeiro estimado no ano
(R$) - Cobrança Estadual]:[Recurso financeiro estimado no ano (R$) - Outras]]),"")</f>
        <v/>
      </c>
      <c r="Q176" s="141"/>
      <c r="R176" s="141"/>
      <c r="S176" s="147"/>
    </row>
    <row r="177" spans="1:19" x14ac:dyDescent="0.25">
      <c r="A177" s="138"/>
      <c r="B177" s="85"/>
      <c r="C177" s="85"/>
      <c r="D177" s="85"/>
      <c r="E177" s="85"/>
      <c r="F177" s="85"/>
      <c r="G177" s="164"/>
      <c r="H177" s="85"/>
      <c r="I177" s="85"/>
      <c r="J177" s="85"/>
      <c r="K177" s="146"/>
      <c r="L177" s="146"/>
      <c r="M177" s="146"/>
      <c r="N177" s="146"/>
      <c r="O177" s="85"/>
      <c r="P177" s="140" t="str">
        <f>IF(SUM(PAPI20_22_23[[#This Row],[Recurso financeiro estimado no ano
(R$) - Cobrança Estadual]:[Recurso financeiro estimado no ano (R$) - Outras]]) &gt;0,SUM(PAPI20_22_23[[#This Row],[Recurso financeiro estimado no ano
(R$) - Cobrança Estadual]:[Recurso financeiro estimado no ano (R$) - Outras]]),"")</f>
        <v/>
      </c>
      <c r="Q177" s="141"/>
      <c r="R177" s="141"/>
      <c r="S177" s="147"/>
    </row>
    <row r="178" spans="1:19" x14ac:dyDescent="0.25">
      <c r="A178" s="138"/>
      <c r="B178" s="85"/>
      <c r="C178" s="85"/>
      <c r="D178" s="85"/>
      <c r="E178" s="85"/>
      <c r="F178" s="85"/>
      <c r="G178" s="164"/>
      <c r="H178" s="85"/>
      <c r="I178" s="85"/>
      <c r="J178" s="85"/>
      <c r="K178" s="146"/>
      <c r="L178" s="146"/>
      <c r="M178" s="146"/>
      <c r="N178" s="146"/>
      <c r="O178" s="85"/>
      <c r="P178" s="140" t="str">
        <f>IF(SUM(PAPI20_22_23[[#This Row],[Recurso financeiro estimado no ano
(R$) - Cobrança Estadual]:[Recurso financeiro estimado no ano (R$) - Outras]]) &gt;0,SUM(PAPI20_22_23[[#This Row],[Recurso financeiro estimado no ano
(R$) - Cobrança Estadual]:[Recurso financeiro estimado no ano (R$) - Outras]]),"")</f>
        <v/>
      </c>
      <c r="Q178" s="141"/>
      <c r="R178" s="141"/>
      <c r="S178" s="147"/>
    </row>
    <row r="179" spans="1:19" x14ac:dyDescent="0.25">
      <c r="A179" s="138"/>
      <c r="B179" s="85"/>
      <c r="C179" s="85"/>
      <c r="D179" s="85"/>
      <c r="E179" s="85"/>
      <c r="F179" s="85"/>
      <c r="G179" s="164"/>
      <c r="H179" s="85"/>
      <c r="I179" s="85"/>
      <c r="J179" s="85"/>
      <c r="K179" s="146"/>
      <c r="L179" s="146"/>
      <c r="M179" s="146"/>
      <c r="N179" s="146"/>
      <c r="O179" s="85"/>
      <c r="P179" s="140" t="str">
        <f>IF(SUM(PAPI20_22_23[[#This Row],[Recurso financeiro estimado no ano
(R$) - Cobrança Estadual]:[Recurso financeiro estimado no ano (R$) - Outras]]) &gt;0,SUM(PAPI20_22_23[[#This Row],[Recurso financeiro estimado no ano
(R$) - Cobrança Estadual]:[Recurso financeiro estimado no ano (R$) - Outras]]),"")</f>
        <v/>
      </c>
      <c r="Q179" s="141"/>
      <c r="R179" s="141"/>
      <c r="S179" s="147"/>
    </row>
    <row r="180" spans="1:19" x14ac:dyDescent="0.25">
      <c r="A180" s="138"/>
      <c r="B180" s="85"/>
      <c r="C180" s="85"/>
      <c r="D180" s="85"/>
      <c r="E180" s="85"/>
      <c r="F180" s="85"/>
      <c r="G180" s="164"/>
      <c r="H180" s="85"/>
      <c r="I180" s="85"/>
      <c r="J180" s="85"/>
      <c r="K180" s="146"/>
      <c r="L180" s="146"/>
      <c r="M180" s="146"/>
      <c r="N180" s="146"/>
      <c r="O180" s="85"/>
      <c r="P180" s="140" t="str">
        <f>IF(SUM(PAPI20_22_23[[#This Row],[Recurso financeiro estimado no ano
(R$) - Cobrança Estadual]:[Recurso financeiro estimado no ano (R$) - Outras]]) &gt;0,SUM(PAPI20_22_23[[#This Row],[Recurso financeiro estimado no ano
(R$) - Cobrança Estadual]:[Recurso financeiro estimado no ano (R$) - Outras]]),"")</f>
        <v/>
      </c>
      <c r="Q180" s="141"/>
      <c r="R180" s="141"/>
      <c r="S180" s="147"/>
    </row>
    <row r="181" spans="1:19" x14ac:dyDescent="0.25">
      <c r="A181" s="138"/>
      <c r="B181" s="85"/>
      <c r="C181" s="85"/>
      <c r="D181" s="85"/>
      <c r="E181" s="85"/>
      <c r="F181" s="85"/>
      <c r="G181" s="164"/>
      <c r="H181" s="85"/>
      <c r="I181" s="85"/>
      <c r="J181" s="85"/>
      <c r="K181" s="146"/>
      <c r="L181" s="146"/>
      <c r="M181" s="146"/>
      <c r="N181" s="146"/>
      <c r="O181" s="85"/>
      <c r="P181" s="140" t="str">
        <f>IF(SUM(PAPI20_22_23[[#This Row],[Recurso financeiro estimado no ano
(R$) - Cobrança Estadual]:[Recurso financeiro estimado no ano (R$) - Outras]]) &gt;0,SUM(PAPI20_22_23[[#This Row],[Recurso financeiro estimado no ano
(R$) - Cobrança Estadual]:[Recurso financeiro estimado no ano (R$) - Outras]]),"")</f>
        <v/>
      </c>
      <c r="Q181" s="141"/>
      <c r="R181" s="141"/>
      <c r="S181" s="147"/>
    </row>
    <row r="182" spans="1:19" x14ac:dyDescent="0.25">
      <c r="A182" s="138"/>
      <c r="B182" s="85"/>
      <c r="C182" s="85"/>
      <c r="D182" s="85"/>
      <c r="E182" s="85"/>
      <c r="F182" s="85"/>
      <c r="G182" s="164"/>
      <c r="H182" s="85"/>
      <c r="I182" s="85"/>
      <c r="J182" s="85"/>
      <c r="K182" s="146"/>
      <c r="L182" s="146"/>
      <c r="M182" s="146"/>
      <c r="N182" s="146"/>
      <c r="O182" s="85"/>
      <c r="P182" s="140" t="str">
        <f>IF(SUM(PAPI20_22_23[[#This Row],[Recurso financeiro estimado no ano
(R$) - Cobrança Estadual]:[Recurso financeiro estimado no ano (R$) - Outras]]) &gt;0,SUM(PAPI20_22_23[[#This Row],[Recurso financeiro estimado no ano
(R$) - Cobrança Estadual]:[Recurso financeiro estimado no ano (R$) - Outras]]),"")</f>
        <v/>
      </c>
      <c r="Q182" s="141"/>
      <c r="R182" s="141"/>
      <c r="S182" s="147"/>
    </row>
    <row r="183" spans="1:19" x14ac:dyDescent="0.25">
      <c r="A183" s="138"/>
      <c r="B183" s="85"/>
      <c r="C183" s="85"/>
      <c r="D183" s="85"/>
      <c r="E183" s="85"/>
      <c r="F183" s="85"/>
      <c r="G183" s="164"/>
      <c r="H183" s="85"/>
      <c r="I183" s="85"/>
      <c r="J183" s="85"/>
      <c r="K183" s="146"/>
      <c r="L183" s="146"/>
      <c r="M183" s="146"/>
      <c r="N183" s="146"/>
      <c r="O183" s="85"/>
      <c r="P183" s="140" t="str">
        <f>IF(SUM(PAPI20_22_23[[#This Row],[Recurso financeiro estimado no ano
(R$) - Cobrança Estadual]:[Recurso financeiro estimado no ano (R$) - Outras]]) &gt;0,SUM(PAPI20_22_23[[#This Row],[Recurso financeiro estimado no ano
(R$) - Cobrança Estadual]:[Recurso financeiro estimado no ano (R$) - Outras]]),"")</f>
        <v/>
      </c>
      <c r="Q183" s="141"/>
      <c r="R183" s="141"/>
      <c r="S183" s="147"/>
    </row>
    <row r="184" spans="1:19" x14ac:dyDescent="0.25">
      <c r="A184" s="138"/>
      <c r="B184" s="85"/>
      <c r="C184" s="85"/>
      <c r="D184" s="85"/>
      <c r="E184" s="85"/>
      <c r="F184" s="85"/>
      <c r="G184" s="164"/>
      <c r="H184" s="85"/>
      <c r="I184" s="85"/>
      <c r="J184" s="85"/>
      <c r="K184" s="146"/>
      <c r="L184" s="146"/>
      <c r="M184" s="146"/>
      <c r="N184" s="146"/>
      <c r="O184" s="85"/>
      <c r="P184" s="140" t="str">
        <f>IF(SUM(PAPI20_22_23[[#This Row],[Recurso financeiro estimado no ano
(R$) - Cobrança Estadual]:[Recurso financeiro estimado no ano (R$) - Outras]]) &gt;0,SUM(PAPI20_22_23[[#This Row],[Recurso financeiro estimado no ano
(R$) - Cobrança Estadual]:[Recurso financeiro estimado no ano (R$) - Outras]]),"")</f>
        <v/>
      </c>
      <c r="Q184" s="141"/>
      <c r="R184" s="141"/>
      <c r="S184" s="147"/>
    </row>
    <row r="185" spans="1:19" x14ac:dyDescent="0.25">
      <c r="A185" s="138"/>
      <c r="B185" s="85"/>
      <c r="C185" s="85"/>
      <c r="D185" s="85"/>
      <c r="E185" s="85"/>
      <c r="F185" s="85"/>
      <c r="G185" s="164"/>
      <c r="H185" s="85"/>
      <c r="I185" s="85"/>
      <c r="J185" s="85"/>
      <c r="K185" s="146"/>
      <c r="L185" s="146"/>
      <c r="M185" s="146"/>
      <c r="N185" s="146"/>
      <c r="O185" s="85"/>
      <c r="P185" s="140" t="str">
        <f>IF(SUM(PAPI20_22_23[[#This Row],[Recurso financeiro estimado no ano
(R$) - Cobrança Estadual]:[Recurso financeiro estimado no ano (R$) - Outras]]) &gt;0,SUM(PAPI20_22_23[[#This Row],[Recurso financeiro estimado no ano
(R$) - Cobrança Estadual]:[Recurso financeiro estimado no ano (R$) - Outras]]),"")</f>
        <v/>
      </c>
      <c r="Q185" s="141"/>
      <c r="R185" s="141"/>
      <c r="S185" s="147"/>
    </row>
    <row r="186" spans="1:19" x14ac:dyDescent="0.25">
      <c r="A186" s="138"/>
      <c r="B186" s="85"/>
      <c r="C186" s="85"/>
      <c r="D186" s="85"/>
      <c r="E186" s="85"/>
      <c r="F186" s="85"/>
      <c r="G186" s="164"/>
      <c r="H186" s="85"/>
      <c r="I186" s="85"/>
      <c r="J186" s="85"/>
      <c r="K186" s="146"/>
      <c r="L186" s="146"/>
      <c r="M186" s="146"/>
      <c r="N186" s="146"/>
      <c r="O186" s="85"/>
      <c r="P186" s="140" t="str">
        <f>IF(SUM(PAPI20_22_23[[#This Row],[Recurso financeiro estimado no ano
(R$) - Cobrança Estadual]:[Recurso financeiro estimado no ano (R$) - Outras]]) &gt;0,SUM(PAPI20_22_23[[#This Row],[Recurso financeiro estimado no ano
(R$) - Cobrança Estadual]:[Recurso financeiro estimado no ano (R$) - Outras]]),"")</f>
        <v/>
      </c>
      <c r="Q186" s="141"/>
      <c r="R186" s="141"/>
      <c r="S186" s="147"/>
    </row>
    <row r="187" spans="1:19" x14ac:dyDescent="0.25">
      <c r="A187" s="138"/>
      <c r="B187" s="85"/>
      <c r="C187" s="85"/>
      <c r="D187" s="85"/>
      <c r="E187" s="85"/>
      <c r="F187" s="85"/>
      <c r="G187" s="164"/>
      <c r="H187" s="85"/>
      <c r="I187" s="85"/>
      <c r="J187" s="85"/>
      <c r="K187" s="146"/>
      <c r="L187" s="146"/>
      <c r="M187" s="146"/>
      <c r="N187" s="146"/>
      <c r="O187" s="85"/>
      <c r="P187" s="140" t="str">
        <f>IF(SUM(PAPI20_22_23[[#This Row],[Recurso financeiro estimado no ano
(R$) - Cobrança Estadual]:[Recurso financeiro estimado no ano (R$) - Outras]]) &gt;0,SUM(PAPI20_22_23[[#This Row],[Recurso financeiro estimado no ano
(R$) - Cobrança Estadual]:[Recurso financeiro estimado no ano (R$) - Outras]]),"")</f>
        <v/>
      </c>
      <c r="Q187" s="141"/>
      <c r="R187" s="141"/>
      <c r="S187" s="147"/>
    </row>
    <row r="188" spans="1:19" x14ac:dyDescent="0.25">
      <c r="A188" s="138"/>
      <c r="B188" s="85"/>
      <c r="C188" s="85"/>
      <c r="D188" s="85"/>
      <c r="E188" s="85"/>
      <c r="F188" s="85"/>
      <c r="G188" s="164"/>
      <c r="H188" s="85"/>
      <c r="I188" s="85"/>
      <c r="J188" s="85"/>
      <c r="K188" s="146"/>
      <c r="L188" s="146"/>
      <c r="M188" s="146"/>
      <c r="N188" s="146"/>
      <c r="O188" s="85"/>
      <c r="P188" s="140" t="str">
        <f>IF(SUM(PAPI20_22_23[[#This Row],[Recurso financeiro estimado no ano
(R$) - Cobrança Estadual]:[Recurso financeiro estimado no ano (R$) - Outras]]) &gt;0,SUM(PAPI20_22_23[[#This Row],[Recurso financeiro estimado no ano
(R$) - Cobrança Estadual]:[Recurso financeiro estimado no ano (R$) - Outras]]),"")</f>
        <v/>
      </c>
      <c r="Q188" s="141"/>
      <c r="R188" s="141"/>
      <c r="S188" s="147"/>
    </row>
    <row r="189" spans="1:19" x14ac:dyDescent="0.25">
      <c r="A189" s="138"/>
      <c r="B189" s="85"/>
      <c r="C189" s="85"/>
      <c r="D189" s="85"/>
      <c r="E189" s="85"/>
      <c r="F189" s="85"/>
      <c r="G189" s="164"/>
      <c r="H189" s="85"/>
      <c r="I189" s="85"/>
      <c r="J189" s="85"/>
      <c r="K189" s="146"/>
      <c r="L189" s="146"/>
      <c r="M189" s="146"/>
      <c r="N189" s="146"/>
      <c r="O189" s="85"/>
      <c r="P189" s="140" t="str">
        <f>IF(SUM(PAPI20_22_23[[#This Row],[Recurso financeiro estimado no ano
(R$) - Cobrança Estadual]:[Recurso financeiro estimado no ano (R$) - Outras]]) &gt;0,SUM(PAPI20_22_23[[#This Row],[Recurso financeiro estimado no ano
(R$) - Cobrança Estadual]:[Recurso financeiro estimado no ano (R$) - Outras]]),"")</f>
        <v/>
      </c>
      <c r="Q189" s="141"/>
      <c r="R189" s="141"/>
      <c r="S189" s="147"/>
    </row>
    <row r="190" spans="1:19" x14ac:dyDescent="0.25">
      <c r="A190" s="138"/>
      <c r="B190" s="85"/>
      <c r="C190" s="85"/>
      <c r="D190" s="85"/>
      <c r="E190" s="85"/>
      <c r="F190" s="85"/>
      <c r="G190" s="164"/>
      <c r="H190" s="85"/>
      <c r="I190" s="85"/>
      <c r="J190" s="85"/>
      <c r="K190" s="146"/>
      <c r="L190" s="146"/>
      <c r="M190" s="146"/>
      <c r="N190" s="146"/>
      <c r="O190" s="85"/>
      <c r="P190" s="140" t="str">
        <f>IF(SUM(PAPI20_22_23[[#This Row],[Recurso financeiro estimado no ano
(R$) - Cobrança Estadual]:[Recurso financeiro estimado no ano (R$) - Outras]]) &gt;0,SUM(PAPI20_22_23[[#This Row],[Recurso financeiro estimado no ano
(R$) - Cobrança Estadual]:[Recurso financeiro estimado no ano (R$) - Outras]]),"")</f>
        <v/>
      </c>
      <c r="Q190" s="141"/>
      <c r="R190" s="141"/>
      <c r="S190" s="147"/>
    </row>
    <row r="191" spans="1:19" x14ac:dyDescent="0.25">
      <c r="A191" s="138"/>
      <c r="B191" s="85"/>
      <c r="C191" s="85"/>
      <c r="D191" s="85"/>
      <c r="E191" s="85"/>
      <c r="F191" s="85"/>
      <c r="G191" s="164"/>
      <c r="H191" s="85"/>
      <c r="I191" s="85"/>
      <c r="J191" s="85"/>
      <c r="K191" s="146"/>
      <c r="L191" s="146"/>
      <c r="M191" s="146"/>
      <c r="N191" s="146"/>
      <c r="O191" s="85"/>
      <c r="P191" s="140" t="str">
        <f>IF(SUM(PAPI20_22_23[[#This Row],[Recurso financeiro estimado no ano
(R$) - Cobrança Estadual]:[Recurso financeiro estimado no ano (R$) - Outras]]) &gt;0,SUM(PAPI20_22_23[[#This Row],[Recurso financeiro estimado no ano
(R$) - Cobrança Estadual]:[Recurso financeiro estimado no ano (R$) - Outras]]),"")</f>
        <v/>
      </c>
      <c r="Q191" s="141"/>
      <c r="R191" s="141"/>
      <c r="S191" s="147"/>
    </row>
  </sheetData>
  <sheetProtection insertRows="0" insertHyperlinks="0" deleteRows="0" sort="0"/>
  <phoneticPr fontId="6" type="noConversion"/>
  <conditionalFormatting sqref="D1:D43 D49:D146">
    <cfRule type="containsText" dxfId="36" priority="80" operator="containsText" text="PDC 1 e 2">
      <formula>NOT(ISERROR(SEARCH("PDC 1 e 2",D1)))</formula>
    </cfRule>
    <cfRule type="containsText" dxfId="35" priority="78" operator="containsText" text="Não prioritário">
      <formula>NOT(ISERROR(SEARCH("Não prioritário",D1)))</formula>
    </cfRule>
    <cfRule type="containsText" dxfId="34" priority="79" operator="containsText" text="Prioritário">
      <formula>NOT(ISERROR(SEARCH("Prioritário",D1)))</formula>
    </cfRule>
  </conditionalFormatting>
  <conditionalFormatting sqref="D5">
    <cfRule type="containsText" dxfId="33" priority="64" operator="containsText" text="Não prioritário">
      <formula>NOT(ISERROR(SEARCH("Não prioritário",D5)))</formula>
    </cfRule>
    <cfRule type="containsText" dxfId="32" priority="65" operator="containsText" text="Prioritário">
      <formula>NOT(ISERROR(SEARCH("Prioritário",D5)))</formula>
    </cfRule>
    <cfRule type="containsText" dxfId="31" priority="66" operator="containsText" text="PDC 1 e 2">
      <formula>NOT(ISERROR(SEARCH("PDC 1 e 2",D5)))</formula>
    </cfRule>
  </conditionalFormatting>
  <conditionalFormatting sqref="D44:D50">
    <cfRule type="containsText" dxfId="30" priority="2" operator="containsText" text="Não prioritário">
      <formula>NOT(ISERROR(SEARCH("Não prioritário",D44)))</formula>
    </cfRule>
    <cfRule type="containsText" dxfId="29" priority="3" operator="containsText" text="Prioritário">
      <formula>NOT(ISERROR(SEARCH("Prioritário",D44)))</formula>
    </cfRule>
    <cfRule type="containsText" dxfId="28" priority="4" operator="containsText" text="PDC 1 e 2">
      <formula>NOT(ISERROR(SEARCH("PDC 1 e 2",D44)))</formula>
    </cfRule>
  </conditionalFormatting>
  <conditionalFormatting sqref="D53:D54">
    <cfRule type="containsText" dxfId="27" priority="57" operator="containsText" text="Prioritário">
      <formula>NOT(ISERROR(SEARCH("Prioritário",D53)))</formula>
    </cfRule>
    <cfRule type="containsText" dxfId="26" priority="56" operator="containsText" text="Não prioritário">
      <formula>NOT(ISERROR(SEARCH("Não prioritário",D53)))</formula>
    </cfRule>
    <cfRule type="containsText" dxfId="25" priority="58" operator="containsText" text="PDC 1 e 2">
      <formula>NOT(ISERROR(SEARCH("PDC 1 e 2",D53)))</formula>
    </cfRule>
  </conditionalFormatting>
  <conditionalFormatting sqref="D112:D122">
    <cfRule type="containsText" dxfId="24" priority="49" operator="containsText" text="Prioritário">
      <formula>NOT(ISERROR(SEARCH("Prioritário",D112)))</formula>
    </cfRule>
    <cfRule type="containsText" dxfId="23" priority="48" operator="containsText" text="Não prioritário">
      <formula>NOT(ISERROR(SEARCH("Não prioritário",D112)))</formula>
    </cfRule>
    <cfRule type="containsText" dxfId="22" priority="50" operator="containsText" text="PDC 1 e 2">
      <formula>NOT(ISERROR(SEARCH("PDC 1 e 2",D112)))</formula>
    </cfRule>
  </conditionalFormatting>
  <conditionalFormatting sqref="D135:D154">
    <cfRule type="containsText" dxfId="21" priority="31" operator="containsText" text="PDC 1 e 2">
      <formula>NOT(ISERROR(SEARCH("PDC 1 e 2",D135)))</formula>
    </cfRule>
    <cfRule type="containsText" dxfId="20" priority="30" operator="containsText" text="Prioritário">
      <formula>NOT(ISERROR(SEARCH("Prioritário",D135)))</formula>
    </cfRule>
    <cfRule type="containsText" dxfId="19" priority="29" operator="containsText" text="Não prioritário">
      <formula>NOT(ISERROR(SEARCH("Não prioritário",D135)))</formula>
    </cfRule>
  </conditionalFormatting>
  <conditionalFormatting sqref="D147:D150">
    <cfRule type="containsText" dxfId="18" priority="27" operator="containsText" text="PDC 1 e 2">
      <formula>NOT(ISERROR(SEARCH("PDC 1 e 2",D147)))</formula>
    </cfRule>
    <cfRule type="containsText" dxfId="17" priority="25" operator="containsText" text="Não prioritário">
      <formula>NOT(ISERROR(SEARCH("Não prioritário",D147)))</formula>
    </cfRule>
    <cfRule type="containsText" dxfId="16" priority="26" operator="containsText" text="Prioritário">
      <formula>NOT(ISERROR(SEARCH("Prioritário",D147)))</formula>
    </cfRule>
  </conditionalFormatting>
  <conditionalFormatting sqref="D151:D154 D159:D162 D167:D191">
    <cfRule type="containsText" dxfId="15" priority="46" operator="containsText" text="PDC 1 e 2">
      <formula>NOT(ISERROR(SEARCH("PDC 1 e 2",D151)))</formula>
    </cfRule>
    <cfRule type="containsText" dxfId="14" priority="45" operator="containsText" text="Prioritário">
      <formula>NOT(ISERROR(SEARCH("Prioritário",D151)))</formula>
    </cfRule>
    <cfRule type="containsText" dxfId="13" priority="44" operator="containsText" text="Não prioritário">
      <formula>NOT(ISERROR(SEARCH("Não prioritário",D151)))</formula>
    </cfRule>
  </conditionalFormatting>
  <conditionalFormatting sqref="D155:D158">
    <cfRule type="containsText" dxfId="12" priority="18" operator="containsText" text="Não prioritário">
      <formula>NOT(ISERROR(SEARCH("Não prioritário",D155)))</formula>
    </cfRule>
    <cfRule type="containsText" dxfId="11" priority="19" operator="containsText" text="Prioritário">
      <formula>NOT(ISERROR(SEARCH("Prioritário",D155)))</formula>
    </cfRule>
    <cfRule type="containsText" dxfId="10" priority="20" operator="containsText" text="PDC 1 e 2">
      <formula>NOT(ISERROR(SEARCH("PDC 1 e 2",D155)))</formula>
    </cfRule>
  </conditionalFormatting>
  <conditionalFormatting sqref="D155:D162">
    <cfRule type="containsText" dxfId="9" priority="23" operator="containsText" text="Prioritário">
      <formula>NOT(ISERROR(SEARCH("Prioritário",D155)))</formula>
    </cfRule>
    <cfRule type="containsText" dxfId="8" priority="24" operator="containsText" text="PDC 1 e 2">
      <formula>NOT(ISERROR(SEARCH("PDC 1 e 2",D155)))</formula>
    </cfRule>
    <cfRule type="containsText" dxfId="7" priority="22" operator="containsText" text="Não prioritário">
      <formula>NOT(ISERROR(SEARCH("Não prioritário",D155)))</formula>
    </cfRule>
  </conditionalFormatting>
  <conditionalFormatting sqref="D163:D166">
    <cfRule type="containsText" dxfId="6" priority="13" operator="containsText" text="PDC 1 e 2">
      <formula>NOT(ISERROR(SEARCH("PDC 1 e 2",D163)))</formula>
    </cfRule>
    <cfRule type="containsText" dxfId="5" priority="12" operator="containsText" text="Prioritário">
      <formula>NOT(ISERROR(SEARCH("Prioritário",D163)))</formula>
    </cfRule>
    <cfRule type="containsText" dxfId="4" priority="11" operator="containsText" text="Não prioritário">
      <formula>NOT(ISERROR(SEARCH("Não prioritário",D163)))</formula>
    </cfRule>
  </conditionalFormatting>
  <conditionalFormatting sqref="D163:D191">
    <cfRule type="containsText" dxfId="3" priority="15" operator="containsText" text="Não prioritário">
      <formula>NOT(ISERROR(SEARCH("Não prioritário",D163)))</formula>
    </cfRule>
    <cfRule type="containsText" dxfId="2" priority="17" operator="containsText" text="PDC 1 e 2">
      <formula>NOT(ISERROR(SEARCH("PDC 1 e 2",D163)))</formula>
    </cfRule>
    <cfRule type="containsText" dxfId="1" priority="16" operator="containsText" text="Prioritário">
      <formula>NOT(ISERROR(SEARCH("Prioritário",D163)))</formula>
    </cfRule>
  </conditionalFormatting>
  <conditionalFormatting sqref="G2:G16 G55:G122">
    <cfRule type="dataBar" priority="47">
      <dataBar>
        <cfvo type="num" val="0"/>
        <cfvo type="num" val="1"/>
        <color rgb="FF638EC6"/>
      </dataBar>
      <extLst>
        <ext xmlns:x14="http://schemas.microsoft.com/office/spreadsheetml/2009/9/main" uri="{B025F937-C7B1-47D3-B67F-A62EFF666E3E}">
          <x14:id>{18A47DD4-0CEA-4A87-8E00-FA77E4A21C9D}</x14:id>
        </ext>
      </extLst>
    </cfRule>
  </conditionalFormatting>
  <conditionalFormatting sqref="G123:G128 G47:G52 G20:G43">
    <cfRule type="dataBar" priority="62">
      <dataBar>
        <cfvo type="num" val="0"/>
        <cfvo type="num" val="1"/>
        <color rgb="FF638EC6"/>
      </dataBar>
      <extLst>
        <ext xmlns:x14="http://schemas.microsoft.com/office/spreadsheetml/2009/9/main" uri="{B025F937-C7B1-47D3-B67F-A62EFF666E3E}">
          <x14:id>{A98688E9-BB22-45AC-B7EA-F43E3BBE9D22}</x14:id>
        </ext>
      </extLst>
    </cfRule>
  </conditionalFormatting>
  <conditionalFormatting sqref="G129:G134">
    <cfRule type="dataBar" priority="35">
      <dataBar>
        <cfvo type="num" val="0"/>
        <cfvo type="num" val="1"/>
        <color rgb="FF638EC6"/>
      </dataBar>
      <extLst>
        <ext xmlns:x14="http://schemas.microsoft.com/office/spreadsheetml/2009/9/main" uri="{B025F937-C7B1-47D3-B67F-A62EFF666E3E}">
          <x14:id>{C510D596-D682-4413-B809-58CC7BC5EF1E}</x14:id>
        </ext>
      </extLst>
    </cfRule>
  </conditionalFormatting>
  <conditionalFormatting sqref="G135:G146 G151:G154 G159:G162 G167:G191">
    <cfRule type="dataBar" priority="43">
      <dataBar>
        <cfvo type="num" val="0"/>
        <cfvo type="num" val="1"/>
        <color rgb="FF638EC6"/>
      </dataBar>
      <extLst>
        <ext xmlns:x14="http://schemas.microsoft.com/office/spreadsheetml/2009/9/main" uri="{B025F937-C7B1-47D3-B67F-A62EFF666E3E}">
          <x14:id>{25D54DF6-2B4D-476D-B189-2431E2C3C5C1}</x14:id>
        </ext>
      </extLst>
    </cfRule>
  </conditionalFormatting>
  <conditionalFormatting sqref="G147:G150">
    <cfRule type="dataBar" priority="28">
      <dataBar>
        <cfvo type="num" val="0"/>
        <cfvo type="num" val="1"/>
        <color rgb="FF638EC6"/>
      </dataBar>
      <extLst>
        <ext xmlns:x14="http://schemas.microsoft.com/office/spreadsheetml/2009/9/main" uri="{B025F937-C7B1-47D3-B67F-A62EFF666E3E}">
          <x14:id>{6263B434-17D5-4B60-B0BD-FABEBE191C91}</x14:id>
        </ext>
      </extLst>
    </cfRule>
  </conditionalFormatting>
  <conditionalFormatting sqref="G155:G158">
    <cfRule type="dataBar" priority="21">
      <dataBar>
        <cfvo type="num" val="0"/>
        <cfvo type="num" val="1"/>
        <color rgb="FF638EC6"/>
      </dataBar>
      <extLst>
        <ext xmlns:x14="http://schemas.microsoft.com/office/spreadsheetml/2009/9/main" uri="{B025F937-C7B1-47D3-B67F-A62EFF666E3E}">
          <x14:id>{A3077CED-04C1-4AE6-84D7-1E3EBC47BBCC}</x14:id>
        </ext>
      </extLst>
    </cfRule>
  </conditionalFormatting>
  <conditionalFormatting sqref="G163:G166">
    <cfRule type="dataBar" priority="14">
      <dataBar>
        <cfvo type="num" val="0"/>
        <cfvo type="num" val="1"/>
        <color rgb="FF638EC6"/>
      </dataBar>
      <extLst>
        <ext xmlns:x14="http://schemas.microsoft.com/office/spreadsheetml/2009/9/main" uri="{B025F937-C7B1-47D3-B67F-A62EFF666E3E}">
          <x14:id>{31AC3CAE-C07F-47F6-A9F8-456A46482B84}</x14:id>
        </ext>
      </extLst>
    </cfRule>
  </conditionalFormatting>
  <conditionalFormatting sqref="H17:H19">
    <cfRule type="dataBar" priority="9">
      <dataBar>
        <cfvo type="num" val="0"/>
        <cfvo type="num" val="1"/>
        <color rgb="FF638EC6"/>
      </dataBar>
      <extLst>
        <ext xmlns:x14="http://schemas.microsoft.com/office/spreadsheetml/2009/9/main" uri="{B025F937-C7B1-47D3-B67F-A62EFF666E3E}">
          <x14:id>{ED468BBB-61AC-4EE2-BE09-234D7FC3579D}</x14:id>
        </ext>
      </extLst>
    </cfRule>
  </conditionalFormatting>
  <conditionalFormatting sqref="H44:H46">
    <cfRule type="dataBar" priority="5">
      <dataBar>
        <cfvo type="num" val="0"/>
        <cfvo type="num" val="1"/>
        <color rgb="FF638EC6"/>
      </dataBar>
      <extLst>
        <ext xmlns:x14="http://schemas.microsoft.com/office/spreadsheetml/2009/9/main" uri="{B025F937-C7B1-47D3-B67F-A62EFF666E3E}">
          <x14:id>{0E3B870E-7160-43C6-B29A-63C4144A8BAC}</x14:id>
        </ext>
      </extLst>
    </cfRule>
  </conditionalFormatting>
  <conditionalFormatting sqref="H53:H54">
    <cfRule type="dataBar" priority="1">
      <dataBar>
        <cfvo type="num" val="0"/>
        <cfvo type="num" val="1"/>
        <color rgb="FF638EC6"/>
      </dataBar>
      <extLst>
        <ext xmlns:x14="http://schemas.microsoft.com/office/spreadsheetml/2009/9/main" uri="{B025F937-C7B1-47D3-B67F-A62EFF666E3E}">
          <x14:id>{84523615-8F97-4AA5-B9EA-5633C019799F}</x14:id>
        </ext>
      </extLst>
    </cfRule>
  </conditionalFormatting>
  <conditionalFormatting sqref="O2:O15">
    <cfRule type="cellIs" dxfId="0" priority="10" operator="equal">
      <formula>"Especifique a fonte aqui"</formula>
    </cfRule>
  </conditionalFormatting>
  <dataValidations count="12">
    <dataValidation type="list" allowBlank="1" showInputMessage="1" showErrorMessage="1" sqref="H152 H108 H117:H120 H122 H124 H126 H128 H131:H132 H135:H136 H149 H2:H100" xr:uid="{E593449F-8324-4D82-B681-80D43985F14A}">
      <formula1>INDIRECT("Op_Executor[Executor]")</formula1>
    </dataValidation>
    <dataValidation operator="greaterThan" allowBlank="1" showInputMessage="1" showErrorMessage="1" sqref="O113:O130" xr:uid="{6A250AE2-3447-40B5-A1A1-E0249DE3B6A3}"/>
    <dataValidation type="custom" operator="greaterThan" allowBlank="1" showInputMessage="1" showErrorMessage="1" sqref="O131:O191" xr:uid="{743D3DD6-7FA8-418B-9893-25224E31E358}">
      <formula1>"N1&gt;1"</formula1>
    </dataValidation>
    <dataValidation type="decimal" operator="greaterThan" allowBlank="1" showInputMessage="1" showErrorMessage="1" error="Somente são permitidos números." sqref="K55:K58 L2:L23 L25:L28 L31 L33 K3:K39 N2:N33 K41:K52 L35:L41 L43:L52 N35:N61 L55:L80 N63:N191 M2:M191 L83:L98 K62:K191 L101:L106 L108:L191" xr:uid="{77950788-3C4B-40ED-97C9-1CF5206C0BE5}">
      <formula1>0</formula1>
    </dataValidation>
    <dataValidation type="decimal" allowBlank="1" showInputMessage="1" showErrorMessage="1" error="Digite um número para repsentar um valor de 0% a 200%_x000a__x000a_" sqref="G47:G52 G20:G43 G2:G16 G55:G191" xr:uid="{DB5D36E3-54F4-4AF9-A9E6-025D990DA2E4}">
      <formula1>0</formula1>
      <formula2>2</formula2>
    </dataValidation>
    <dataValidation type="decimal" allowBlank="1" showInputMessage="1" showErrorMessage="1" sqref="G17:H19 G44:H46 G53:H54" xr:uid="{ABE8BC53-BA88-4DEF-9F06-0D57F03A15CF}">
      <formula1>0</formula1>
      <formula2>2</formula2>
    </dataValidation>
    <dataValidation type="decimal" allowBlank="1" showInputMessage="1" showErrorMessage="1" error="Somente números são permitidos" sqref="K40 N62 K59:K61" xr:uid="{8FFA039A-466C-4E8E-AD25-1732D1D8E009}">
      <formula1>0</formula1>
      <formula2>9.99999999999999E+30</formula2>
    </dataValidation>
    <dataValidation type="decimal" allowBlank="1" showInputMessage="1" showErrorMessage="1" error="Somente são permitidos números." sqref="K53:L54" xr:uid="{D538460E-344E-4BB5-8269-05779904D48B}">
      <formula1>0</formula1>
      <formula2>999999999</formula2>
    </dataValidation>
    <dataValidation type="custom" allowBlank="1" showInputMessage="1" showErrorMessage="1" sqref="O106:O112" xr:uid="{B03C00BD-CB9E-4C2E-8008-003FBAF37E72}">
      <formula1>"N1&gt;1"</formula1>
    </dataValidation>
    <dataValidation type="decimal" allowBlank="1" showInputMessage="1" showErrorMessage="1" sqref="Q105:Q191 Q2:Q103 R2:R191" xr:uid="{863BD551-CAD6-479F-97FA-BEE771AD0FEB}">
      <formula1>0</formula1>
      <formula2>99999999999999900000</formula2>
    </dataValidation>
    <dataValidation type="list" allowBlank="1" showInputMessage="1" showErrorMessage="1" sqref="B2:B191" xr:uid="{0CCC94E0-8E18-49E5-BC4A-1B253B2E92E3}">
      <formula1>"2022,2023"</formula1>
    </dataValidation>
    <dataValidation type="list" allowBlank="1" showInputMessage="1" showErrorMessage="1" sqref="I2:I112" xr:uid="{5C320FA4-F681-402B-866A-98B473F9D64F}">
      <formula1>INDIRECT("Op_Area[Área de abrangência]")</formula1>
    </dataValidation>
  </dataValidations>
  <pageMargins left="0.511811024" right="0.511811024" top="0.78740157499999996" bottom="0.78740157499999996" header="0.31496062000000002" footer="0.31496062000000002"/>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8A47DD4-0CEA-4A87-8E00-FA77E4A21C9D}">
            <x14:dataBar minLength="0" maxLength="100" gradient="0">
              <x14:cfvo type="num">
                <xm:f>0</xm:f>
              </x14:cfvo>
              <x14:cfvo type="num">
                <xm:f>1</xm:f>
              </x14:cfvo>
              <x14:negativeFillColor rgb="FFFF0000"/>
              <x14:axisColor rgb="FF000000"/>
            </x14:dataBar>
          </x14:cfRule>
          <xm:sqref>G2:G16 G55:G122</xm:sqref>
        </x14:conditionalFormatting>
        <x14:conditionalFormatting xmlns:xm="http://schemas.microsoft.com/office/excel/2006/main">
          <x14:cfRule type="dataBar" id="{A98688E9-BB22-45AC-B7EA-F43E3BBE9D22}">
            <x14:dataBar minLength="0" maxLength="100" gradient="0">
              <x14:cfvo type="num">
                <xm:f>0</xm:f>
              </x14:cfvo>
              <x14:cfvo type="num">
                <xm:f>1</xm:f>
              </x14:cfvo>
              <x14:negativeFillColor rgb="FFFF0000"/>
              <x14:axisColor rgb="FF000000"/>
            </x14:dataBar>
          </x14:cfRule>
          <xm:sqref>G123:G128 G47:G52 G20:G43</xm:sqref>
        </x14:conditionalFormatting>
        <x14:conditionalFormatting xmlns:xm="http://schemas.microsoft.com/office/excel/2006/main">
          <x14:cfRule type="dataBar" id="{C510D596-D682-4413-B809-58CC7BC5EF1E}">
            <x14:dataBar minLength="0" maxLength="100" gradient="0">
              <x14:cfvo type="num">
                <xm:f>0</xm:f>
              </x14:cfvo>
              <x14:cfvo type="num">
                <xm:f>1</xm:f>
              </x14:cfvo>
              <x14:negativeFillColor rgb="FFFF0000"/>
              <x14:axisColor rgb="FF000000"/>
            </x14:dataBar>
          </x14:cfRule>
          <xm:sqref>G129:G134</xm:sqref>
        </x14:conditionalFormatting>
        <x14:conditionalFormatting xmlns:xm="http://schemas.microsoft.com/office/excel/2006/main">
          <x14:cfRule type="dataBar" id="{25D54DF6-2B4D-476D-B189-2431E2C3C5C1}">
            <x14:dataBar minLength="0" maxLength="100" gradient="0">
              <x14:cfvo type="num">
                <xm:f>0</xm:f>
              </x14:cfvo>
              <x14:cfvo type="num">
                <xm:f>1</xm:f>
              </x14:cfvo>
              <x14:negativeFillColor rgb="FFFF0000"/>
              <x14:axisColor rgb="FF000000"/>
            </x14:dataBar>
          </x14:cfRule>
          <xm:sqref>G135:G146 G151:G154 G159:G162 G167:G191</xm:sqref>
        </x14:conditionalFormatting>
        <x14:conditionalFormatting xmlns:xm="http://schemas.microsoft.com/office/excel/2006/main">
          <x14:cfRule type="dataBar" id="{6263B434-17D5-4B60-B0BD-FABEBE191C91}">
            <x14:dataBar minLength="0" maxLength="100" gradient="0">
              <x14:cfvo type="num">
                <xm:f>0</xm:f>
              </x14:cfvo>
              <x14:cfvo type="num">
                <xm:f>1</xm:f>
              </x14:cfvo>
              <x14:negativeFillColor rgb="FFFF0000"/>
              <x14:axisColor rgb="FF000000"/>
            </x14:dataBar>
          </x14:cfRule>
          <xm:sqref>G147:G150</xm:sqref>
        </x14:conditionalFormatting>
        <x14:conditionalFormatting xmlns:xm="http://schemas.microsoft.com/office/excel/2006/main">
          <x14:cfRule type="dataBar" id="{A3077CED-04C1-4AE6-84D7-1E3EBC47BBCC}">
            <x14:dataBar minLength="0" maxLength="100" gradient="0">
              <x14:cfvo type="num">
                <xm:f>0</xm:f>
              </x14:cfvo>
              <x14:cfvo type="num">
                <xm:f>1</xm:f>
              </x14:cfvo>
              <x14:negativeFillColor rgb="FFFF0000"/>
              <x14:axisColor rgb="FF000000"/>
            </x14:dataBar>
          </x14:cfRule>
          <xm:sqref>G155:G158</xm:sqref>
        </x14:conditionalFormatting>
        <x14:conditionalFormatting xmlns:xm="http://schemas.microsoft.com/office/excel/2006/main">
          <x14:cfRule type="dataBar" id="{31AC3CAE-C07F-47F6-A9F8-456A46482B84}">
            <x14:dataBar minLength="0" maxLength="100" gradient="0">
              <x14:cfvo type="num">
                <xm:f>0</xm:f>
              </x14:cfvo>
              <x14:cfvo type="num">
                <xm:f>1</xm:f>
              </x14:cfvo>
              <x14:negativeFillColor rgb="FFFF0000"/>
              <x14:axisColor rgb="FF000000"/>
            </x14:dataBar>
          </x14:cfRule>
          <xm:sqref>G163:G166</xm:sqref>
        </x14:conditionalFormatting>
        <x14:conditionalFormatting xmlns:xm="http://schemas.microsoft.com/office/excel/2006/main">
          <x14:cfRule type="dataBar" id="{ED468BBB-61AC-4EE2-BE09-234D7FC3579D}">
            <x14:dataBar minLength="0" maxLength="100" gradient="0">
              <x14:cfvo type="num">
                <xm:f>0</xm:f>
              </x14:cfvo>
              <x14:cfvo type="num">
                <xm:f>1</xm:f>
              </x14:cfvo>
              <x14:negativeFillColor rgb="FFFF0000"/>
              <x14:axisColor rgb="FF000000"/>
            </x14:dataBar>
          </x14:cfRule>
          <xm:sqref>H17:H19</xm:sqref>
        </x14:conditionalFormatting>
        <x14:conditionalFormatting xmlns:xm="http://schemas.microsoft.com/office/excel/2006/main">
          <x14:cfRule type="dataBar" id="{0E3B870E-7160-43C6-B29A-63C4144A8BAC}">
            <x14:dataBar minLength="0" maxLength="100" gradient="0">
              <x14:cfvo type="num">
                <xm:f>0</xm:f>
              </x14:cfvo>
              <x14:cfvo type="num">
                <xm:f>1</xm:f>
              </x14:cfvo>
              <x14:negativeFillColor rgb="FFFF0000"/>
              <x14:axisColor rgb="FF000000"/>
            </x14:dataBar>
          </x14:cfRule>
          <xm:sqref>H44:H46</xm:sqref>
        </x14:conditionalFormatting>
        <x14:conditionalFormatting xmlns:xm="http://schemas.microsoft.com/office/excel/2006/main">
          <x14:cfRule type="dataBar" id="{84523615-8F97-4AA5-B9EA-5633C019799F}">
            <x14:dataBar minLength="0" maxLength="100" gradient="0">
              <x14:cfvo type="num">
                <xm:f>0</xm:f>
              </x14:cfvo>
              <x14:cfvo type="num">
                <xm:f>1</xm:f>
              </x14:cfvo>
              <x14:negativeFillColor rgb="FFFF0000"/>
              <x14:axisColor rgb="FF000000"/>
            </x14:dataBar>
          </x14:cfRule>
          <xm:sqref>H53:H54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54254188-3C93-4A8B-8321-897692383D73}">
          <x14:formula1>
            <xm:f>Operacional!$D$2:$D$11</xm:f>
          </x14:formula1>
          <xm:sqref>I113:I511</xm:sqref>
        </x14:dataValidation>
        <x14:dataValidation type="list" allowBlank="1" showInputMessage="1" showErrorMessage="1" xr:uid="{60D58DCC-7ED3-485A-BB3B-8071DD423F94}">
          <x14:formula1>
            <xm:f>Operacional!$E$2:$E$4</xm:f>
          </x14:formula1>
          <xm:sqref>H153:H515 H109:H116 H121 H123 H125 H127 H129:H130 H133:H134 H137:H148 H150:H151 H101:H107</xm:sqref>
        </x14:dataValidation>
        <x14:dataValidation type="list" allowBlank="1" showInputMessage="1" showErrorMessage="1" xr:uid="{5C4F1579-2D54-43C1-B364-1CEA18A5C83D}">
          <x14:formula1>
            <xm:f>OFFSET(Operacional!$A$37,1,MATCH(C2,Operacional!$A$37:$Z$37,0)-1,COUNTA(OFFSET(Operacional!$A$37,1,MATCH(C2,Operacional!$A$37:$Z$37,0)-1,15)),1)</xm:f>
          </x14:formula1>
          <xm:sqref>D2:D43 D49:D191</xm:sqref>
        </x14:dataValidation>
        <x14:dataValidation type="list" allowBlank="1" showInputMessage="1" showErrorMessage="1" xr:uid="{009F3538-075A-4838-8843-8CB705F4E65F}">
          <x14:formula1>
            <xm:f>OFFSET(Operacional!$AC$37,1,MATCH(C44,Operacional!$AC$37:$BH$37,0)-1,COUNTA(OFFSET(Operacional!$AC$37,1,MATCH(C44,Operacional!$AC$37:$BH$37,0)-1,15)),1)</xm:f>
          </x14:formula1>
          <xm:sqref>D44:D48</xm:sqref>
        </x14:dataValidation>
        <x14:dataValidation type="list" allowBlank="1" showInputMessage="1" showErrorMessage="1" xr:uid="{5780E960-CB2C-43B5-91DA-6F518BC3D82B}">
          <x14:formula1>
            <xm:f>Operacional!$B$2:$B$27</xm:f>
          </x14:formula1>
          <xm:sqref>C2:C191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S45"/>
  <sheetViews>
    <sheetView showGridLines="0" workbookViewId="0">
      <pane ySplit="2" topLeftCell="A6" activePane="bottomLeft" state="frozen"/>
      <selection pane="bottomLeft" activeCell="C38" sqref="C38"/>
    </sheetView>
  </sheetViews>
  <sheetFormatPr defaultRowHeight="15" x14ac:dyDescent="0.25"/>
  <cols>
    <col min="1" max="1" width="23.7109375" customWidth="1"/>
    <col min="2" max="2" width="16.140625" bestFit="1" customWidth="1"/>
    <col min="3" max="4" width="21.42578125" customWidth="1"/>
    <col min="5" max="5" width="15.140625" bestFit="1" customWidth="1"/>
    <col min="6" max="6" width="19.7109375" style="9" customWidth="1"/>
    <col min="7" max="7" width="6" customWidth="1"/>
    <col min="8" max="8" width="25" customWidth="1"/>
    <col min="9" max="9" width="15" customWidth="1"/>
    <col min="10" max="11" width="17.7109375" style="9" customWidth="1"/>
    <col min="12" max="12" width="14.140625" style="9" bestFit="1" customWidth="1"/>
    <col min="13" max="13" width="11.140625" bestFit="1" customWidth="1"/>
    <col min="15" max="15" width="17.28515625" bestFit="1" customWidth="1"/>
    <col min="16" max="16" width="17.28515625" customWidth="1"/>
    <col min="17" max="18" width="11.140625" bestFit="1" customWidth="1"/>
    <col min="19" max="19" width="32.28515625" bestFit="1" customWidth="1"/>
  </cols>
  <sheetData>
    <row r="1" spans="1:19" ht="18.75" x14ac:dyDescent="0.25">
      <c r="A1" s="46" t="s">
        <v>48</v>
      </c>
      <c r="B1" s="14"/>
      <c r="C1" s="15" t="s">
        <v>49</v>
      </c>
      <c r="D1" s="15"/>
      <c r="E1" s="15"/>
      <c r="F1" s="16"/>
      <c r="H1" s="47" t="s">
        <v>50</v>
      </c>
      <c r="I1" s="52" t="s">
        <v>51</v>
      </c>
      <c r="J1" s="50"/>
      <c r="K1" s="50"/>
      <c r="L1" s="52"/>
      <c r="M1" s="53"/>
      <c r="N1" s="48" t="s">
        <v>52</v>
      </c>
      <c r="O1" s="48"/>
      <c r="P1" s="48"/>
      <c r="Q1" s="48"/>
      <c r="R1" s="49"/>
      <c r="S1" s="37" t="s">
        <v>53</v>
      </c>
    </row>
    <row r="2" spans="1:19" x14ac:dyDescent="0.25">
      <c r="A2" s="13" t="s">
        <v>2</v>
      </c>
      <c r="B2" s="13" t="s">
        <v>54</v>
      </c>
      <c r="C2" s="13" t="s">
        <v>55</v>
      </c>
      <c r="D2" s="13" t="s">
        <v>56</v>
      </c>
      <c r="E2" s="13" t="s">
        <v>57</v>
      </c>
      <c r="F2" s="13" t="s">
        <v>58</v>
      </c>
      <c r="H2" s="39" t="s">
        <v>2</v>
      </c>
      <c r="I2" s="54" t="s">
        <v>54</v>
      </c>
      <c r="J2" s="54" t="s">
        <v>55</v>
      </c>
      <c r="K2" s="54" t="s">
        <v>56</v>
      </c>
      <c r="L2" s="54" t="s">
        <v>57</v>
      </c>
      <c r="M2" s="54" t="s">
        <v>58</v>
      </c>
      <c r="N2" s="51" t="s">
        <v>54</v>
      </c>
      <c r="O2" s="12" t="s">
        <v>55</v>
      </c>
      <c r="P2" s="12" t="s">
        <v>56</v>
      </c>
      <c r="Q2" s="38" t="s">
        <v>57</v>
      </c>
      <c r="R2" s="12" t="s">
        <v>58</v>
      </c>
      <c r="S2" s="18" t="s">
        <v>58</v>
      </c>
    </row>
    <row r="3" spans="1:19" x14ac:dyDescent="0.25">
      <c r="A3" s="3" t="s">
        <v>18</v>
      </c>
      <c r="B3" s="40">
        <f>SUMIFS(PAPI20_21[Recurso financeiro estimado no ano (R$) - CFURH],PAPI20_21[SubPDC],A3,PAPI20_21[Ano],2021)</f>
        <v>35000</v>
      </c>
      <c r="C3" s="40">
        <f>SUMIFS(PAPI20_21[Recurso financeiro estimado no ano
(R$) - Cobrança Estadual],PAPI20_21[SubPDC],A3,PAPI20_21[Ano],2021)</f>
        <v>0</v>
      </c>
      <c r="D3" s="40">
        <f>SUMIFS(PAPI20_21[Recurso financeiro estimado no ano
(R$) - Cobrança Federal],PAPI20_21[SubPDC],A3,PAPI20_21[Ano],2021)</f>
        <v>0</v>
      </c>
      <c r="E3" s="40">
        <f>SUMIFS(PAPI20_21[Recurso financeiro estimado no ano (R$) - Outras],PAPI20_21[SubPDC],A3,PAPI20_21[Ano],2021)</f>
        <v>0</v>
      </c>
      <c r="F3" s="41">
        <f t="shared" ref="F3:F34" si="0">SUM(B3:E3)</f>
        <v>35000</v>
      </c>
      <c r="G3" s="17"/>
      <c r="H3" s="3" t="s">
        <v>59</v>
      </c>
      <c r="I3" s="45">
        <f>SUMIFS(PAPI20_22_23[Recurso financeiro estimado no ano (R$) - CFURH],PAPI20_22_23[SubPDC],'Consolidaçao - 1'!H3,PAPI20_22_23[Ano],2022)</f>
        <v>0</v>
      </c>
      <c r="J3" s="45">
        <f>SUMIFS(PAPI20_22_23[Recurso financeiro estimado no ano
(R$) - Cobrança Estadual],PAPI20_22_23[SubPDC],'Consolidaçao - 1'!H3,PAPI20_22_23[Ano],2022)</f>
        <v>0</v>
      </c>
      <c r="K3" s="45">
        <f>SUMIFS(PAPI20_22_23[Recurso financeiro estimado no ano
(R$) - Cobrança Federal],PAPI20_22_23[SubPDC],'Consolidaçao - 1'!H3,PAPI20_22_23[Ano],2022)</f>
        <v>0</v>
      </c>
      <c r="L3" s="45">
        <f>SUMIFS(PAPI20_22_23[Recurso financeiro estimado no ano (R$) - Outras],PAPI20_22_23[SubPDC],'Consolidaçao - 1'!H3,PAPI20_22_23[Ano],2022)</f>
        <v>0</v>
      </c>
      <c r="M3" s="42">
        <f t="shared" ref="M3:M28" si="1">SUM(I3:L3)</f>
        <v>0</v>
      </c>
      <c r="N3" s="45">
        <f>SUMIFS(PAPI20_22_23[Recurso financeiro estimado no ano (R$) - CFURH],PAPI20_22_23[SubPDC],'Consolidaçao - 1'!H3,PAPI20_22_23[Ano],2023)</f>
        <v>0</v>
      </c>
      <c r="O3" s="45">
        <f>SUMIFS(PAPI20_22_23[Recurso financeiro estimado no ano
(R$) - Cobrança Estadual],PAPI20_22_23[SubPDC],'Consolidaçao - 1'!M3,PAPI20_22_23[Ano],2023)</f>
        <v>0</v>
      </c>
      <c r="P3" s="45">
        <f>SUMIFS(PAPI20_22_23[Recurso financeiro estimado no ano
(R$) - Cobrança Federal],PAPI20_22_23[SubPDC],'Consolidaçao - 1'!M3,PAPI20_22_23[Ano],2023)</f>
        <v>0</v>
      </c>
      <c r="Q3" s="45">
        <f>SUMIFS(PAPI20_22_23[Recurso financeiro estimado no ano (R$) - Outras],PAPI20_22_23[SubPDC],'Consolidaçao - 1'!M3,PAPI20_22_23[Ano],2023)</f>
        <v>0</v>
      </c>
      <c r="R3" s="43">
        <f t="shared" ref="R3:R28" si="2">SUM(N3:Q3)</f>
        <v>0</v>
      </c>
      <c r="S3" s="44">
        <f>SUM(M3,R3)</f>
        <v>0</v>
      </c>
    </row>
    <row r="4" spans="1:19" x14ac:dyDescent="0.25">
      <c r="A4" s="3" t="s">
        <v>21</v>
      </c>
      <c r="B4" s="40">
        <f>SUMIFS(PAPI20_21[Recurso financeiro estimado no ano (R$) - CFURH],PAPI20_21[SubPDC],A4,PAPI20_21[Ano],2021)</f>
        <v>485113</v>
      </c>
      <c r="C4" s="40">
        <f>SUMIFS(PAPI20_21[Recurso financeiro estimado no ano
(R$) - Cobrança Estadual],PAPI20_21[SubPDC],A4,PAPI20_21[Ano],2021)</f>
        <v>90155.25</v>
      </c>
      <c r="D4" s="40">
        <f>SUMIFS(PAPI20_21[Recurso financeiro estimado no ano
(R$) - Cobrança Federal],PAPI20_21[SubPDC],A4,PAPI20_21[Ano],2021)</f>
        <v>0</v>
      </c>
      <c r="E4" s="40">
        <f>SUMIFS(PAPI20_21[Recurso financeiro estimado no ano (R$) - Outras],PAPI20_21[SubPDC],A4,PAPI20_21[Ano],2021)</f>
        <v>36721.040000000001</v>
      </c>
      <c r="F4" s="41">
        <f t="shared" si="0"/>
        <v>611989.29</v>
      </c>
      <c r="H4" s="3" t="s">
        <v>21</v>
      </c>
      <c r="I4" s="45">
        <f>SUMIFS(PAPI20_22_23[Recurso financeiro estimado no ano (R$) - CFURH],PAPI20_22_23[SubPDC],'Consolidaçao - 1'!H4,PAPI20_22_23[Ano],2022)</f>
        <v>253925.18</v>
      </c>
      <c r="J4" s="45">
        <f>SUMIFS(PAPI20_22_23[Recurso financeiro estimado no ano
(R$) - Cobrança Estadual],PAPI20_22_23[SubPDC],'Consolidaçao - 1'!H4,PAPI20_22_23[Ano],2022)</f>
        <v>245840.53</v>
      </c>
      <c r="K4" s="45">
        <f>SUMIFS(PAPI20_22_23[Recurso financeiro estimado no ano
(R$) - Cobrança Federal],PAPI20_22_23[SubPDC],'Consolidaçao - 1'!H4,PAPI20_22_23[Ano],2022)</f>
        <v>0</v>
      </c>
      <c r="L4" s="45">
        <f>SUMIFS(PAPI20_22_23[Recurso financeiro estimado no ano (R$) - Outras],PAPI20_22_23[SubPDC],'Consolidaçao - 1'!H4,PAPI20_22_23[Ano],2022)</f>
        <v>21781.25</v>
      </c>
      <c r="M4" s="42">
        <f t="shared" si="1"/>
        <v>521546.95999999996</v>
      </c>
      <c r="N4" s="45">
        <f>SUMIFS(PAPI20_22_23[Recurso financeiro estimado no ano (R$) - CFURH],PAPI20_22_23[SubPDC],'Consolidaçao - 1'!H4,PAPI20_22_23[Ano],2023)</f>
        <v>374003.42000000004</v>
      </c>
      <c r="O4" s="45">
        <f>SUMIFS(PAPI20_22_23[Recurso financeiro estimado no ano
(R$) - Cobrança Estadual],PAPI20_22_23[SubPDC],'Consolidaçao - 1'!M4,PAPI20_22_23[Ano],2023)</f>
        <v>0</v>
      </c>
      <c r="P4" s="45">
        <f>SUMIFS(PAPI20_22_23[Recurso financeiro estimado no ano
(R$) - Cobrança Federal],PAPI20_22_23[SubPDC],'Consolidaçao - 1'!M4,PAPI20_22_23[Ano],2023)</f>
        <v>0</v>
      </c>
      <c r="Q4" s="45">
        <f>SUMIFS(PAPI20_22_23[Recurso financeiro estimado no ano (R$) - Outras],PAPI20_22_23[SubPDC],'Consolidaçao - 1'!M4,PAPI20_22_23[Ano],2023)</f>
        <v>0</v>
      </c>
      <c r="R4" s="43">
        <f t="shared" si="2"/>
        <v>374003.42000000004</v>
      </c>
      <c r="S4" s="44">
        <f t="shared" ref="S4:S28" si="3">SUM(M4,R4)</f>
        <v>895550.38</v>
      </c>
    </row>
    <row r="5" spans="1:19" x14ac:dyDescent="0.25">
      <c r="A5" s="3" t="s">
        <v>23</v>
      </c>
      <c r="B5" s="40">
        <f>SUMIFS(PAPI20_21[Recurso financeiro estimado no ano (R$) - CFURH],PAPI20_21[SubPDC],A5,PAPI20_21[Ano],2021)</f>
        <v>0</v>
      </c>
      <c r="C5" s="40">
        <f>SUMIFS(PAPI20_21[Recurso financeiro estimado no ano
(R$) - Cobrança Estadual],PAPI20_21[SubPDC],A5,PAPI20_21[Ano],2021)</f>
        <v>0</v>
      </c>
      <c r="D5" s="40">
        <f>SUMIFS(PAPI20_21[Recurso financeiro estimado no ano
(R$) - Cobrança Federal],PAPI20_21[SubPDC],A5,PAPI20_21[Ano],2021)</f>
        <v>0</v>
      </c>
      <c r="E5" s="40">
        <f>SUMIFS(PAPI20_21[Recurso financeiro estimado no ano (R$) - Outras],PAPI20_21[SubPDC],A5,PAPI20_21[Ano],2021)</f>
        <v>0</v>
      </c>
      <c r="F5" s="41">
        <f t="shared" si="0"/>
        <v>0</v>
      </c>
      <c r="H5" s="3" t="s">
        <v>60</v>
      </c>
      <c r="I5" s="45">
        <f>SUMIFS(PAPI20_22_23[Recurso financeiro estimado no ano (R$) - CFURH],PAPI20_22_23[SubPDC],'Consolidaçao - 1'!H5,PAPI20_22_23[Ano],2022)</f>
        <v>0</v>
      </c>
      <c r="J5" s="45">
        <f>SUMIFS(PAPI20_22_23[Recurso financeiro estimado no ano
(R$) - Cobrança Estadual],PAPI20_22_23[SubPDC],'Consolidaçao - 1'!H5,PAPI20_22_23[Ano],2022)</f>
        <v>0</v>
      </c>
      <c r="K5" s="45">
        <f>SUMIFS(PAPI20_22_23[Recurso financeiro estimado no ano
(R$) - Cobrança Federal],PAPI20_22_23[SubPDC],'Consolidaçao - 1'!H5,PAPI20_22_23[Ano],2022)</f>
        <v>0</v>
      </c>
      <c r="L5" s="45">
        <f>SUMIFS(PAPI20_22_23[Recurso financeiro estimado no ano (R$) - Outras],PAPI20_22_23[SubPDC],'Consolidaçao - 1'!H5,PAPI20_22_23[Ano],2022)</f>
        <v>0</v>
      </c>
      <c r="M5" s="42">
        <f t="shared" si="1"/>
        <v>0</v>
      </c>
      <c r="N5" s="45">
        <f>SUMIFS(PAPI20_22_23[Recurso financeiro estimado no ano (R$) - CFURH],PAPI20_22_23[SubPDC],'Consolidaçao - 1'!H5,PAPI20_22_23[Ano],2023)</f>
        <v>0</v>
      </c>
      <c r="O5" s="45">
        <f>SUMIFS(PAPI20_22_23[Recurso financeiro estimado no ano
(R$) - Cobrança Estadual],PAPI20_22_23[SubPDC],'Consolidaçao - 1'!M5,PAPI20_22_23[Ano],2023)</f>
        <v>0</v>
      </c>
      <c r="P5" s="45">
        <f>SUMIFS(PAPI20_22_23[Recurso financeiro estimado no ano
(R$) - Cobrança Federal],PAPI20_22_23[SubPDC],'Consolidaçao - 1'!M5,PAPI20_22_23[Ano],2023)</f>
        <v>0</v>
      </c>
      <c r="Q5" s="45">
        <f>SUMIFS(PAPI20_22_23[Recurso financeiro estimado no ano (R$) - Outras],PAPI20_22_23[SubPDC],'Consolidaçao - 1'!M5,PAPI20_22_23[Ano],2023)</f>
        <v>0</v>
      </c>
      <c r="R5" s="43">
        <f t="shared" si="2"/>
        <v>0</v>
      </c>
      <c r="S5" s="44">
        <f t="shared" si="3"/>
        <v>0</v>
      </c>
    </row>
    <row r="6" spans="1:19" x14ac:dyDescent="0.25">
      <c r="A6" s="3" t="s">
        <v>24</v>
      </c>
      <c r="B6" s="40">
        <f>SUMIFS(PAPI20_21[Recurso financeiro estimado no ano (R$) - CFURH],PAPI20_21[SubPDC],A6,PAPI20_21[Ano],2021)</f>
        <v>0</v>
      </c>
      <c r="C6" s="40">
        <f>SUMIFS(PAPI20_21[Recurso financeiro estimado no ano
(R$) - Cobrança Estadual],PAPI20_21[SubPDC],A6,PAPI20_21[Ano],2021)</f>
        <v>0</v>
      </c>
      <c r="D6" s="40">
        <f>SUMIFS(PAPI20_21[Recurso financeiro estimado no ano
(R$) - Cobrança Federal],PAPI20_21[SubPDC],A6,PAPI20_21[Ano],2021)</f>
        <v>0</v>
      </c>
      <c r="E6" s="40">
        <f>SUMIFS(PAPI20_21[Recurso financeiro estimado no ano (R$) - Outras],PAPI20_21[SubPDC],A6,PAPI20_21[Ano],2021)</f>
        <v>75000</v>
      </c>
      <c r="F6" s="41">
        <f t="shared" si="0"/>
        <v>75000</v>
      </c>
      <c r="H6" s="3" t="s">
        <v>39</v>
      </c>
      <c r="I6" s="45">
        <f>SUMIFS(PAPI20_22_23[Recurso financeiro estimado no ano (R$) - CFURH],PAPI20_22_23[SubPDC],'Consolidaçao - 1'!H6,PAPI20_22_23[Ano],2022)</f>
        <v>0</v>
      </c>
      <c r="J6" s="45">
        <f>SUMIFS(PAPI20_22_23[Recurso financeiro estimado no ano
(R$) - Cobrança Estadual],PAPI20_22_23[SubPDC],'Consolidaçao - 1'!H6,PAPI20_22_23[Ano],2022)</f>
        <v>0</v>
      </c>
      <c r="K6" s="45">
        <f>SUMIFS(PAPI20_22_23[Recurso financeiro estimado no ano
(R$) - Cobrança Federal],PAPI20_22_23[SubPDC],'Consolidaçao - 1'!H6,PAPI20_22_23[Ano],2022)</f>
        <v>0</v>
      </c>
      <c r="L6" s="45">
        <f>SUMIFS(PAPI20_22_23[Recurso financeiro estimado no ano (R$) - Outras],PAPI20_22_23[SubPDC],'Consolidaçao - 1'!H6,PAPI20_22_23[Ano],2022)</f>
        <v>0</v>
      </c>
      <c r="M6" s="42">
        <f t="shared" si="1"/>
        <v>0</v>
      </c>
      <c r="N6" s="45">
        <f>SUMIFS(PAPI20_22_23[Recurso financeiro estimado no ano (R$) - CFURH],PAPI20_22_23[SubPDC],'Consolidaçao - 1'!H6,PAPI20_22_23[Ano],2023)</f>
        <v>0</v>
      </c>
      <c r="O6" s="45">
        <f>SUMIFS(PAPI20_22_23[Recurso financeiro estimado no ano
(R$) - Cobrança Estadual],PAPI20_22_23[SubPDC],'Consolidaçao - 1'!M6,PAPI20_22_23[Ano],2023)</f>
        <v>0</v>
      </c>
      <c r="P6" s="45">
        <f>SUMIFS(PAPI20_22_23[Recurso financeiro estimado no ano
(R$) - Cobrança Federal],PAPI20_22_23[SubPDC],'Consolidaçao - 1'!M6,PAPI20_22_23[Ano],2023)</f>
        <v>0</v>
      </c>
      <c r="Q6" s="45">
        <f>SUMIFS(PAPI20_22_23[Recurso financeiro estimado no ano (R$) - Outras],PAPI20_22_23[SubPDC],'Consolidaçao - 1'!M6,PAPI20_22_23[Ano],2023)</f>
        <v>0</v>
      </c>
      <c r="R6" s="43">
        <f t="shared" si="2"/>
        <v>0</v>
      </c>
      <c r="S6" s="44">
        <f t="shared" si="3"/>
        <v>0</v>
      </c>
    </row>
    <row r="7" spans="1:19" x14ac:dyDescent="0.25">
      <c r="A7" s="3" t="s">
        <v>25</v>
      </c>
      <c r="B7" s="40">
        <f>SUMIFS(PAPI20_21[Recurso financeiro estimado no ano (R$) - CFURH],PAPI20_21[SubPDC],A7,PAPI20_21[Ano],2021)</f>
        <v>20000</v>
      </c>
      <c r="C7" s="40">
        <f>SUMIFS(PAPI20_21[Recurso financeiro estimado no ano
(R$) - Cobrança Estadual],PAPI20_21[SubPDC],A7,PAPI20_21[Ano],2021)</f>
        <v>0</v>
      </c>
      <c r="D7" s="40">
        <f>SUMIFS(PAPI20_21[Recurso financeiro estimado no ano
(R$) - Cobrança Federal],PAPI20_21[SubPDC],A7,PAPI20_21[Ano],2021)</f>
        <v>0</v>
      </c>
      <c r="E7" s="40">
        <f>SUMIFS(PAPI20_21[Recurso financeiro estimado no ano (R$) - Outras],PAPI20_21[SubPDC],A7,PAPI20_21[Ano],2021)</f>
        <v>0</v>
      </c>
      <c r="F7" s="41">
        <f t="shared" si="0"/>
        <v>20000</v>
      </c>
      <c r="H7" s="3" t="s">
        <v>27</v>
      </c>
      <c r="I7" s="45">
        <f>SUMIFS(PAPI20_22_23[Recurso financeiro estimado no ano (R$) - CFURH],PAPI20_22_23[SubPDC],'Consolidaçao - 1'!H7,PAPI20_22_23[Ano],2022)</f>
        <v>0</v>
      </c>
      <c r="J7" s="45">
        <f>SUMIFS(PAPI20_22_23[Recurso financeiro estimado no ano
(R$) - Cobrança Estadual],PAPI20_22_23[SubPDC],'Consolidaçao - 1'!H7,PAPI20_22_23[Ano],2022)</f>
        <v>0</v>
      </c>
      <c r="K7" s="45">
        <f>SUMIFS(PAPI20_22_23[Recurso financeiro estimado no ano
(R$) - Cobrança Federal],PAPI20_22_23[SubPDC],'Consolidaçao - 1'!H7,PAPI20_22_23[Ano],2022)</f>
        <v>0</v>
      </c>
      <c r="L7" s="45">
        <f>SUMIFS(PAPI20_22_23[Recurso financeiro estimado no ano (R$) - Outras],PAPI20_22_23[SubPDC],'Consolidaçao - 1'!H7,PAPI20_22_23[Ano],2022)</f>
        <v>0</v>
      </c>
      <c r="M7" s="42">
        <f t="shared" si="1"/>
        <v>0</v>
      </c>
      <c r="N7" s="45">
        <f>SUMIFS(PAPI20_22_23[Recurso financeiro estimado no ano (R$) - CFURH],PAPI20_22_23[SubPDC],'Consolidaçao - 1'!H7,PAPI20_22_23[Ano],2023)</f>
        <v>0</v>
      </c>
      <c r="O7" s="45">
        <f>SUMIFS(PAPI20_22_23[Recurso financeiro estimado no ano
(R$) - Cobrança Estadual],PAPI20_22_23[SubPDC],'Consolidaçao - 1'!M7,PAPI20_22_23[Ano],2023)</f>
        <v>0</v>
      </c>
      <c r="P7" s="45">
        <f>SUMIFS(PAPI20_22_23[Recurso financeiro estimado no ano
(R$) - Cobrança Federal],PAPI20_22_23[SubPDC],'Consolidaçao - 1'!M7,PAPI20_22_23[Ano],2023)</f>
        <v>0</v>
      </c>
      <c r="Q7" s="45">
        <f>SUMIFS(PAPI20_22_23[Recurso financeiro estimado no ano (R$) - Outras],PAPI20_22_23[SubPDC],'Consolidaçao - 1'!M7,PAPI20_22_23[Ano],2023)</f>
        <v>0</v>
      </c>
      <c r="R7" s="43">
        <f t="shared" si="2"/>
        <v>0</v>
      </c>
      <c r="S7" s="44">
        <f t="shared" si="3"/>
        <v>0</v>
      </c>
    </row>
    <row r="8" spans="1:19" x14ac:dyDescent="0.25">
      <c r="A8" s="3" t="s">
        <v>26</v>
      </c>
      <c r="B8" s="40">
        <f>SUMIFS(PAPI20_21[Recurso financeiro estimado no ano (R$) - CFURH],PAPI20_21[SubPDC],A8,PAPI20_21[Ano],2021)</f>
        <v>0</v>
      </c>
      <c r="C8" s="40">
        <f>SUMIFS(PAPI20_21[Recurso financeiro estimado no ano
(R$) - Cobrança Estadual],PAPI20_21[SubPDC],A8,PAPI20_21[Ano],2021)</f>
        <v>0</v>
      </c>
      <c r="D8" s="40">
        <f>SUMIFS(PAPI20_21[Recurso financeiro estimado no ano
(R$) - Cobrança Federal],PAPI20_21[SubPDC],A8,PAPI20_21[Ano],2021)</f>
        <v>0</v>
      </c>
      <c r="E8" s="40">
        <f>SUMIFS(PAPI20_21[Recurso financeiro estimado no ano (R$) - Outras],PAPI20_21[SubPDC],A8,PAPI20_21[Ano],2021)</f>
        <v>0</v>
      </c>
      <c r="F8" s="41">
        <f t="shared" si="0"/>
        <v>0</v>
      </c>
      <c r="H8" s="3" t="s">
        <v>40</v>
      </c>
      <c r="I8" s="45">
        <f>SUMIFS(PAPI20_22_23[Recurso financeiro estimado no ano (R$) - CFURH],PAPI20_22_23[SubPDC],'Consolidaçao - 1'!H8,PAPI20_22_23[Ano],2022)</f>
        <v>0</v>
      </c>
      <c r="J8" s="45">
        <f>SUMIFS(PAPI20_22_23[Recurso financeiro estimado no ano
(R$) - Cobrança Estadual],PAPI20_22_23[SubPDC],'Consolidaçao - 1'!H8,PAPI20_22_23[Ano],2022)</f>
        <v>0</v>
      </c>
      <c r="K8" s="45">
        <f>SUMIFS(PAPI20_22_23[Recurso financeiro estimado no ano
(R$) - Cobrança Federal],PAPI20_22_23[SubPDC],'Consolidaçao - 1'!H8,PAPI20_22_23[Ano],2022)</f>
        <v>0</v>
      </c>
      <c r="L8" s="45">
        <f>SUMIFS(PAPI20_22_23[Recurso financeiro estimado no ano (R$) - Outras],PAPI20_22_23[SubPDC],'Consolidaçao - 1'!H8,PAPI20_22_23[Ano],2022)</f>
        <v>0</v>
      </c>
      <c r="M8" s="42">
        <f t="shared" si="1"/>
        <v>0</v>
      </c>
      <c r="N8" s="45">
        <f>SUMIFS(PAPI20_22_23[Recurso financeiro estimado no ano (R$) - CFURH],PAPI20_22_23[SubPDC],'Consolidaçao - 1'!H8,PAPI20_22_23[Ano],2023)</f>
        <v>0</v>
      </c>
      <c r="O8" s="45">
        <f>SUMIFS(PAPI20_22_23[Recurso financeiro estimado no ano
(R$) - Cobrança Estadual],PAPI20_22_23[SubPDC],'Consolidaçao - 1'!M8,PAPI20_22_23[Ano],2023)</f>
        <v>0</v>
      </c>
      <c r="P8" s="45">
        <f>SUMIFS(PAPI20_22_23[Recurso financeiro estimado no ano
(R$) - Cobrança Federal],PAPI20_22_23[SubPDC],'Consolidaçao - 1'!M8,PAPI20_22_23[Ano],2023)</f>
        <v>0</v>
      </c>
      <c r="Q8" s="45">
        <f>SUMIFS(PAPI20_22_23[Recurso financeiro estimado no ano (R$) - Outras],PAPI20_22_23[SubPDC],'Consolidaçao - 1'!M8,PAPI20_22_23[Ano],2023)</f>
        <v>0</v>
      </c>
      <c r="R8" s="43">
        <f t="shared" si="2"/>
        <v>0</v>
      </c>
      <c r="S8" s="44">
        <f t="shared" si="3"/>
        <v>0</v>
      </c>
    </row>
    <row r="9" spans="1:19" x14ac:dyDescent="0.25">
      <c r="A9" s="3" t="s">
        <v>61</v>
      </c>
      <c r="B9" s="40">
        <f>SUMIFS(PAPI20_21[Recurso financeiro estimado no ano (R$) - CFURH],PAPI20_21[SubPDC],A9,PAPI20_21[Ano],2021)</f>
        <v>0</v>
      </c>
      <c r="C9" s="40">
        <f>SUMIFS(PAPI20_21[Recurso financeiro estimado no ano
(R$) - Cobrança Estadual],PAPI20_21[SubPDC],A9,PAPI20_21[Ano],2021)</f>
        <v>0</v>
      </c>
      <c r="D9" s="40">
        <f>SUMIFS(PAPI20_21[Recurso financeiro estimado no ano
(R$) - Cobrança Federal],PAPI20_21[SubPDC],A9,PAPI20_21[Ano],2021)</f>
        <v>0</v>
      </c>
      <c r="E9" s="40">
        <f>SUMIFS(PAPI20_21[Recurso financeiro estimado no ano (R$) - Outras],PAPI20_21[SubPDC],A9,PAPI20_21[Ano],2021)</f>
        <v>0</v>
      </c>
      <c r="F9" s="41">
        <f t="shared" si="0"/>
        <v>0</v>
      </c>
      <c r="H9" s="3" t="s">
        <v>42</v>
      </c>
      <c r="I9" s="45">
        <f>SUMIFS(PAPI20_22_23[Recurso financeiro estimado no ano (R$) - CFURH],PAPI20_22_23[SubPDC],'Consolidaçao - 1'!H9,PAPI20_22_23[Ano],2022)</f>
        <v>0</v>
      </c>
      <c r="J9" s="45">
        <f>SUMIFS(PAPI20_22_23[Recurso financeiro estimado no ano
(R$) - Cobrança Estadual],PAPI20_22_23[SubPDC],'Consolidaçao - 1'!H9,PAPI20_22_23[Ano],2022)</f>
        <v>0</v>
      </c>
      <c r="K9" s="45">
        <f>SUMIFS(PAPI20_22_23[Recurso financeiro estimado no ano
(R$) - Cobrança Federal],PAPI20_22_23[SubPDC],'Consolidaçao - 1'!H9,PAPI20_22_23[Ano],2022)</f>
        <v>0</v>
      </c>
      <c r="L9" s="45">
        <f>SUMIFS(PAPI20_22_23[Recurso financeiro estimado no ano (R$) - Outras],PAPI20_22_23[SubPDC],'Consolidaçao - 1'!H9,PAPI20_22_23[Ano],2022)</f>
        <v>0</v>
      </c>
      <c r="M9" s="42">
        <f t="shared" si="1"/>
        <v>0</v>
      </c>
      <c r="N9" s="45">
        <f>SUMIFS(PAPI20_22_23[Recurso financeiro estimado no ano (R$) - CFURH],PAPI20_22_23[SubPDC],'Consolidaçao - 1'!H9,PAPI20_22_23[Ano],2023)</f>
        <v>0</v>
      </c>
      <c r="O9" s="45">
        <f>SUMIFS(PAPI20_22_23[Recurso financeiro estimado no ano
(R$) - Cobrança Estadual],PAPI20_22_23[SubPDC],'Consolidaçao - 1'!M9,PAPI20_22_23[Ano],2023)</f>
        <v>0</v>
      </c>
      <c r="P9" s="45">
        <f>SUMIFS(PAPI20_22_23[Recurso financeiro estimado no ano
(R$) - Cobrança Federal],PAPI20_22_23[SubPDC],'Consolidaçao - 1'!M9,PAPI20_22_23[Ano],2023)</f>
        <v>0</v>
      </c>
      <c r="Q9" s="45">
        <f>SUMIFS(PAPI20_22_23[Recurso financeiro estimado no ano (R$) - Outras],PAPI20_22_23[SubPDC],'Consolidaçao - 1'!M9,PAPI20_22_23[Ano],2023)</f>
        <v>0</v>
      </c>
      <c r="R9" s="43">
        <f t="shared" si="2"/>
        <v>0</v>
      </c>
      <c r="S9" s="44">
        <f t="shared" si="3"/>
        <v>0</v>
      </c>
    </row>
    <row r="10" spans="1:19" x14ac:dyDescent="0.25">
      <c r="A10" s="3" t="s">
        <v>62</v>
      </c>
      <c r="B10" s="40">
        <f>SUMIFS(PAPI20_21[Recurso financeiro estimado no ano (R$) - CFURH],PAPI20_21[SubPDC],A10,PAPI20_21[Ano],2021)</f>
        <v>0</v>
      </c>
      <c r="C10" s="40">
        <f>SUMIFS(PAPI20_21[Recurso financeiro estimado no ano
(R$) - Cobrança Estadual],PAPI20_21[SubPDC],A10,PAPI20_21[Ano],2021)</f>
        <v>0</v>
      </c>
      <c r="D10" s="40">
        <f>SUMIFS(PAPI20_21[Recurso financeiro estimado no ano
(R$) - Cobrança Federal],PAPI20_21[SubPDC],A10,PAPI20_21[Ano],2021)</f>
        <v>0</v>
      </c>
      <c r="E10" s="40">
        <f>SUMIFS(PAPI20_21[Recurso financeiro estimado no ano (R$) - Outras],PAPI20_21[SubPDC],A10,PAPI20_21[Ano],2021)</f>
        <v>0</v>
      </c>
      <c r="F10" s="41">
        <f t="shared" si="0"/>
        <v>0</v>
      </c>
      <c r="H10" s="3" t="s">
        <v>43</v>
      </c>
      <c r="I10" s="45">
        <f>SUMIFS(PAPI20_22_23[Recurso financeiro estimado no ano (R$) - CFURH],PAPI20_22_23[SubPDC],'Consolidaçao - 1'!H10,PAPI20_22_23[Ano],2022)</f>
        <v>0</v>
      </c>
      <c r="J10" s="45">
        <f>SUMIFS(PAPI20_22_23[Recurso financeiro estimado no ano
(R$) - Cobrança Estadual],PAPI20_22_23[SubPDC],'Consolidaçao - 1'!H10,PAPI20_22_23[Ano],2022)</f>
        <v>0</v>
      </c>
      <c r="K10" s="45">
        <f>SUMIFS(PAPI20_22_23[Recurso financeiro estimado no ano
(R$) - Cobrança Federal],PAPI20_22_23[SubPDC],'Consolidaçao - 1'!H10,PAPI20_22_23[Ano],2022)</f>
        <v>0</v>
      </c>
      <c r="L10" s="45">
        <f>SUMIFS(PAPI20_22_23[Recurso financeiro estimado no ano (R$) - Outras],PAPI20_22_23[SubPDC],'Consolidaçao - 1'!H10,PAPI20_22_23[Ano],2022)</f>
        <v>0</v>
      </c>
      <c r="M10" s="42">
        <f t="shared" si="1"/>
        <v>0</v>
      </c>
      <c r="N10" s="45">
        <f>SUMIFS(PAPI20_22_23[Recurso financeiro estimado no ano (R$) - CFURH],PAPI20_22_23[SubPDC],'Consolidaçao - 1'!H10,PAPI20_22_23[Ano],2023)</f>
        <v>0</v>
      </c>
      <c r="O10" s="45">
        <f>SUMIFS(PAPI20_22_23[Recurso financeiro estimado no ano
(R$) - Cobrança Estadual],PAPI20_22_23[SubPDC],'Consolidaçao - 1'!M10,PAPI20_22_23[Ano],2023)</f>
        <v>0</v>
      </c>
      <c r="P10" s="45">
        <f>SUMIFS(PAPI20_22_23[Recurso financeiro estimado no ano
(R$) - Cobrança Federal],PAPI20_22_23[SubPDC],'Consolidaçao - 1'!M10,PAPI20_22_23[Ano],2023)</f>
        <v>0</v>
      </c>
      <c r="Q10" s="45">
        <f>SUMIFS(PAPI20_22_23[Recurso financeiro estimado no ano (R$) - Outras],PAPI20_22_23[SubPDC],'Consolidaçao - 1'!M10,PAPI20_22_23[Ano],2023)</f>
        <v>0</v>
      </c>
      <c r="R10" s="43">
        <f t="shared" si="2"/>
        <v>0</v>
      </c>
      <c r="S10" s="44">
        <f t="shared" si="3"/>
        <v>0</v>
      </c>
    </row>
    <row r="11" spans="1:19" x14ac:dyDescent="0.25">
      <c r="A11" s="3" t="s">
        <v>39</v>
      </c>
      <c r="B11" s="40">
        <f>SUMIFS(PAPI20_21[Recurso financeiro estimado no ano (R$) - CFURH],PAPI20_21[SubPDC],A11,PAPI20_21[Ano],2021)</f>
        <v>0</v>
      </c>
      <c r="C11" s="40">
        <f>SUMIFS(PAPI20_21[Recurso financeiro estimado no ano
(R$) - Cobrança Estadual],PAPI20_21[SubPDC],A11,PAPI20_21[Ano],2021)</f>
        <v>0</v>
      </c>
      <c r="D11" s="40">
        <f>SUMIFS(PAPI20_21[Recurso financeiro estimado no ano
(R$) - Cobrança Federal],PAPI20_21[SubPDC],A11,PAPI20_21[Ano],2021)</f>
        <v>0</v>
      </c>
      <c r="E11" s="40">
        <f>SUMIFS(PAPI20_21[Recurso financeiro estimado no ano (R$) - Outras],PAPI20_21[SubPDC],A11,PAPI20_21[Ano],2021)</f>
        <v>0</v>
      </c>
      <c r="F11" s="41">
        <f t="shared" si="0"/>
        <v>0</v>
      </c>
      <c r="H11" s="3" t="s">
        <v>44</v>
      </c>
      <c r="I11" s="45">
        <f>SUMIFS(PAPI20_22_23[Recurso financeiro estimado no ano (R$) - CFURH],PAPI20_22_23[SubPDC],'Consolidaçao - 1'!H11,PAPI20_22_23[Ano],2022)</f>
        <v>0</v>
      </c>
      <c r="J11" s="45">
        <f>SUMIFS(PAPI20_22_23[Recurso financeiro estimado no ano
(R$) - Cobrança Estadual],PAPI20_22_23[SubPDC],'Consolidaçao - 1'!H11,PAPI20_22_23[Ano],2022)</f>
        <v>0</v>
      </c>
      <c r="K11" s="45">
        <f>SUMIFS(PAPI20_22_23[Recurso financeiro estimado no ano
(R$) - Cobrança Federal],PAPI20_22_23[SubPDC],'Consolidaçao - 1'!H11,PAPI20_22_23[Ano],2022)</f>
        <v>0</v>
      </c>
      <c r="L11" s="45">
        <f>SUMIFS(PAPI20_22_23[Recurso financeiro estimado no ano (R$) - Outras],PAPI20_22_23[SubPDC],'Consolidaçao - 1'!H11,PAPI20_22_23[Ano],2022)</f>
        <v>0</v>
      </c>
      <c r="M11" s="42">
        <f t="shared" si="1"/>
        <v>0</v>
      </c>
      <c r="N11" s="45">
        <f>SUMIFS(PAPI20_22_23[Recurso financeiro estimado no ano (R$) - CFURH],PAPI20_22_23[SubPDC],'Consolidaçao - 1'!H11,PAPI20_22_23[Ano],2023)</f>
        <v>0</v>
      </c>
      <c r="O11" s="45">
        <f>SUMIFS(PAPI20_22_23[Recurso financeiro estimado no ano
(R$) - Cobrança Estadual],PAPI20_22_23[SubPDC],'Consolidaçao - 1'!M11,PAPI20_22_23[Ano],2023)</f>
        <v>0</v>
      </c>
      <c r="P11" s="45">
        <f>SUMIFS(PAPI20_22_23[Recurso financeiro estimado no ano
(R$) - Cobrança Federal],PAPI20_22_23[SubPDC],'Consolidaçao - 1'!M11,PAPI20_22_23[Ano],2023)</f>
        <v>0</v>
      </c>
      <c r="Q11" s="45">
        <f>SUMIFS(PAPI20_22_23[Recurso financeiro estimado no ano (R$) - Outras],PAPI20_22_23[SubPDC],'Consolidaçao - 1'!M11,PAPI20_22_23[Ano],2023)</f>
        <v>0</v>
      </c>
      <c r="R11" s="43">
        <f t="shared" si="2"/>
        <v>0</v>
      </c>
      <c r="S11" s="44">
        <f t="shared" si="3"/>
        <v>0</v>
      </c>
    </row>
    <row r="12" spans="1:19" x14ac:dyDescent="0.25">
      <c r="A12" s="3" t="s">
        <v>27</v>
      </c>
      <c r="B12" s="40">
        <f>SUMIFS(PAPI20_21[Recurso financeiro estimado no ano (R$) - CFURH],PAPI20_21[SubPDC],A12,PAPI20_21[Ano],2021)</f>
        <v>0</v>
      </c>
      <c r="C12" s="40">
        <f>SUMIFS(PAPI20_21[Recurso financeiro estimado no ano
(R$) - Cobrança Estadual],PAPI20_21[SubPDC],A12,PAPI20_21[Ano],2021)</f>
        <v>0</v>
      </c>
      <c r="D12" s="40">
        <f>SUMIFS(PAPI20_21[Recurso financeiro estimado no ano
(R$) - Cobrança Federal],PAPI20_21[SubPDC],A12,PAPI20_21[Ano],2021)</f>
        <v>0</v>
      </c>
      <c r="E12" s="40">
        <f>SUMIFS(PAPI20_21[Recurso financeiro estimado no ano (R$) - Outras],PAPI20_21[SubPDC],A12,PAPI20_21[Ano],2021)</f>
        <v>0</v>
      </c>
      <c r="F12" s="41">
        <f t="shared" si="0"/>
        <v>0</v>
      </c>
      <c r="H12" s="3" t="s">
        <v>29</v>
      </c>
      <c r="I12" s="45">
        <f>SUMIFS(PAPI20_22_23[Recurso financeiro estimado no ano (R$) - CFURH],PAPI20_22_23[SubPDC],'Consolidaçao - 1'!H12,PAPI20_22_23[Ano],2022)</f>
        <v>0</v>
      </c>
      <c r="J12" s="45">
        <f>SUMIFS(PAPI20_22_23[Recurso financeiro estimado no ano
(R$) - Cobrança Estadual],PAPI20_22_23[SubPDC],'Consolidaçao - 1'!H12,PAPI20_22_23[Ano],2022)</f>
        <v>316492.78000000003</v>
      </c>
      <c r="K12" s="45">
        <f>SUMIFS(PAPI20_22_23[Recurso financeiro estimado no ano
(R$) - Cobrança Federal],PAPI20_22_23[SubPDC],'Consolidaçao - 1'!H12,PAPI20_22_23[Ano],2022)</f>
        <v>0</v>
      </c>
      <c r="L12" s="45">
        <f>SUMIFS(PAPI20_22_23[Recurso financeiro estimado no ano (R$) - Outras],PAPI20_22_23[SubPDC],'Consolidaçao - 1'!H12,PAPI20_22_23[Ano],2022)</f>
        <v>8637528</v>
      </c>
      <c r="M12" s="42">
        <f t="shared" si="1"/>
        <v>8954020.7799999993</v>
      </c>
      <c r="N12" s="45">
        <f>SUMIFS(PAPI20_22_23[Recurso financeiro estimado no ano (R$) - CFURH],PAPI20_22_23[SubPDC],'Consolidaçao - 1'!H12,PAPI20_22_23[Ano],2023)</f>
        <v>0</v>
      </c>
      <c r="O12" s="45">
        <f>SUMIFS(PAPI20_22_23[Recurso financeiro estimado no ano
(R$) - Cobrança Estadual],PAPI20_22_23[SubPDC],'Consolidaçao - 1'!M12,PAPI20_22_23[Ano],2023)</f>
        <v>0</v>
      </c>
      <c r="P12" s="45">
        <f>SUMIFS(PAPI20_22_23[Recurso financeiro estimado no ano
(R$) - Cobrança Federal],PAPI20_22_23[SubPDC],'Consolidaçao - 1'!M12,PAPI20_22_23[Ano],2023)</f>
        <v>0</v>
      </c>
      <c r="Q12" s="45">
        <f>SUMIFS(PAPI20_22_23[Recurso financeiro estimado no ano (R$) - Outras],PAPI20_22_23[SubPDC],'Consolidaçao - 1'!M12,PAPI20_22_23[Ano],2023)</f>
        <v>0</v>
      </c>
      <c r="R12" s="43">
        <f t="shared" si="2"/>
        <v>0</v>
      </c>
      <c r="S12" s="44">
        <f t="shared" si="3"/>
        <v>8954020.7799999993</v>
      </c>
    </row>
    <row r="13" spans="1:19" x14ac:dyDescent="0.25">
      <c r="A13" s="3" t="s">
        <v>63</v>
      </c>
      <c r="B13" s="40">
        <f>SUMIFS(PAPI20_21[Recurso financeiro estimado no ano (R$) - CFURH],PAPI20_21[SubPDC],A13,PAPI20_21[Ano],2021)</f>
        <v>0</v>
      </c>
      <c r="C13" s="40">
        <f>SUMIFS(PAPI20_21[Recurso financeiro estimado no ano
(R$) - Cobrança Estadual],PAPI20_21[SubPDC],A13,PAPI20_21[Ano],2021)</f>
        <v>0</v>
      </c>
      <c r="D13" s="40">
        <f>SUMIFS(PAPI20_21[Recurso financeiro estimado no ano
(R$) - Cobrança Federal],PAPI20_21[SubPDC],A13,PAPI20_21[Ano],2021)</f>
        <v>0</v>
      </c>
      <c r="E13" s="40">
        <f>SUMIFS(PAPI20_21[Recurso financeiro estimado no ano (R$) - Outras],PAPI20_21[SubPDC],A13,PAPI20_21[Ano],2021)</f>
        <v>0</v>
      </c>
      <c r="F13" s="41">
        <f t="shared" si="0"/>
        <v>0</v>
      </c>
      <c r="H13" s="3" t="s">
        <v>64</v>
      </c>
      <c r="I13" s="45">
        <f>SUMIFS(PAPI20_22_23[Recurso financeiro estimado no ano (R$) - CFURH],PAPI20_22_23[SubPDC],'Consolidaçao - 1'!H13,PAPI20_22_23[Ano],2022)</f>
        <v>0</v>
      </c>
      <c r="J13" s="45">
        <f>SUMIFS(PAPI20_22_23[Recurso financeiro estimado no ano
(R$) - Cobrança Estadual],PAPI20_22_23[SubPDC],'Consolidaçao - 1'!H13,PAPI20_22_23[Ano],2022)</f>
        <v>0</v>
      </c>
      <c r="K13" s="45">
        <f>SUMIFS(PAPI20_22_23[Recurso financeiro estimado no ano
(R$) - Cobrança Federal],PAPI20_22_23[SubPDC],'Consolidaçao - 1'!H13,PAPI20_22_23[Ano],2022)</f>
        <v>0</v>
      </c>
      <c r="L13" s="45">
        <f>SUMIFS(PAPI20_22_23[Recurso financeiro estimado no ano (R$) - Outras],PAPI20_22_23[SubPDC],'Consolidaçao - 1'!H13,PAPI20_22_23[Ano],2022)</f>
        <v>0</v>
      </c>
      <c r="M13" s="42">
        <f t="shared" si="1"/>
        <v>0</v>
      </c>
      <c r="N13" s="45">
        <f>SUMIFS(PAPI20_22_23[Recurso financeiro estimado no ano (R$) - CFURH],PAPI20_22_23[SubPDC],'Consolidaçao - 1'!H13,PAPI20_22_23[Ano],2023)</f>
        <v>0</v>
      </c>
      <c r="O13" s="45">
        <f>SUMIFS(PAPI20_22_23[Recurso financeiro estimado no ano
(R$) - Cobrança Estadual],PAPI20_22_23[SubPDC],'Consolidaçao - 1'!M13,PAPI20_22_23[Ano],2023)</f>
        <v>0</v>
      </c>
      <c r="P13" s="45">
        <f>SUMIFS(PAPI20_22_23[Recurso financeiro estimado no ano
(R$) - Cobrança Federal],PAPI20_22_23[SubPDC],'Consolidaçao - 1'!M13,PAPI20_22_23[Ano],2023)</f>
        <v>0</v>
      </c>
      <c r="Q13" s="45">
        <f>SUMIFS(PAPI20_22_23[Recurso financeiro estimado no ano (R$) - Outras],PAPI20_22_23[SubPDC],'Consolidaçao - 1'!M13,PAPI20_22_23[Ano],2023)</f>
        <v>0</v>
      </c>
      <c r="R13" s="43">
        <f t="shared" si="2"/>
        <v>0</v>
      </c>
      <c r="S13" s="44">
        <f t="shared" si="3"/>
        <v>0</v>
      </c>
    </row>
    <row r="14" spans="1:19" x14ac:dyDescent="0.25">
      <c r="A14" s="3" t="s">
        <v>28</v>
      </c>
      <c r="B14" s="40">
        <f>SUMIFS(PAPI20_21[Recurso financeiro estimado no ano (R$) - CFURH],PAPI20_21[SubPDC],A14,PAPI20_21[Ano],2021)</f>
        <v>0</v>
      </c>
      <c r="C14" s="40">
        <f>SUMIFS(PAPI20_21[Recurso financeiro estimado no ano
(R$) - Cobrança Estadual],PAPI20_21[SubPDC],A14,PAPI20_21[Ano],2021)</f>
        <v>150000</v>
      </c>
      <c r="D14" s="40">
        <f>SUMIFS(PAPI20_21[Recurso financeiro estimado no ano
(R$) - Cobrança Federal],PAPI20_21[SubPDC],A14,PAPI20_21[Ano],2021)</f>
        <v>0</v>
      </c>
      <c r="E14" s="40">
        <f>SUMIFS(PAPI20_21[Recurso financeiro estimado no ano (R$) - Outras],PAPI20_21[SubPDC],A14,PAPI20_21[Ano],2021)</f>
        <v>0</v>
      </c>
      <c r="F14" s="41">
        <f t="shared" si="0"/>
        <v>150000</v>
      </c>
      <c r="H14" s="3" t="s">
        <v>65</v>
      </c>
      <c r="I14" s="45">
        <f>SUMIFS(PAPI20_22_23[Recurso financeiro estimado no ano (R$) - CFURH],PAPI20_22_23[SubPDC],'Consolidaçao - 1'!H14,PAPI20_22_23[Ano],2022)</f>
        <v>0</v>
      </c>
      <c r="J14" s="45">
        <f>SUMIFS(PAPI20_22_23[Recurso financeiro estimado no ano
(R$) - Cobrança Estadual],PAPI20_22_23[SubPDC],'Consolidaçao - 1'!H14,PAPI20_22_23[Ano],2022)</f>
        <v>0</v>
      </c>
      <c r="K14" s="45">
        <f>SUMIFS(PAPI20_22_23[Recurso financeiro estimado no ano
(R$) - Cobrança Federal],PAPI20_22_23[SubPDC],'Consolidaçao - 1'!H14,PAPI20_22_23[Ano],2022)</f>
        <v>0</v>
      </c>
      <c r="L14" s="45">
        <f>SUMIFS(PAPI20_22_23[Recurso financeiro estimado no ano (R$) - Outras],PAPI20_22_23[SubPDC],'Consolidaçao - 1'!H14,PAPI20_22_23[Ano],2022)</f>
        <v>473500</v>
      </c>
      <c r="M14" s="42">
        <f t="shared" si="1"/>
        <v>473500</v>
      </c>
      <c r="N14" s="45">
        <f>SUMIFS(PAPI20_22_23[Recurso financeiro estimado no ano (R$) - CFURH],PAPI20_22_23[SubPDC],'Consolidaçao - 1'!H14,PAPI20_22_23[Ano],2023)</f>
        <v>0</v>
      </c>
      <c r="O14" s="45">
        <f>SUMIFS(PAPI20_22_23[Recurso financeiro estimado no ano
(R$) - Cobrança Estadual],PAPI20_22_23[SubPDC],'Consolidaçao - 1'!M14,PAPI20_22_23[Ano],2023)</f>
        <v>0</v>
      </c>
      <c r="P14" s="45">
        <f>SUMIFS(PAPI20_22_23[Recurso financeiro estimado no ano
(R$) - Cobrança Federal],PAPI20_22_23[SubPDC],'Consolidaçao - 1'!M14,PAPI20_22_23[Ano],2023)</f>
        <v>0</v>
      </c>
      <c r="Q14" s="45">
        <f>SUMIFS(PAPI20_22_23[Recurso financeiro estimado no ano (R$) - Outras],PAPI20_22_23[SubPDC],'Consolidaçao - 1'!M14,PAPI20_22_23[Ano],2023)</f>
        <v>0</v>
      </c>
      <c r="R14" s="43">
        <f t="shared" si="2"/>
        <v>0</v>
      </c>
      <c r="S14" s="44">
        <f t="shared" si="3"/>
        <v>473500</v>
      </c>
    </row>
    <row r="15" spans="1:19" x14ac:dyDescent="0.25">
      <c r="A15" s="3" t="s">
        <v>66</v>
      </c>
      <c r="B15" s="40">
        <f>SUMIFS(PAPI20_21[Recurso financeiro estimado no ano (R$) - CFURH],PAPI20_21[SubPDC],A15,PAPI20_21[Ano],2021)</f>
        <v>0</v>
      </c>
      <c r="C15" s="40">
        <f>SUMIFS(PAPI20_21[Recurso financeiro estimado no ano
(R$) - Cobrança Estadual],PAPI20_21[SubPDC],A15,PAPI20_21[Ano],2021)</f>
        <v>220000</v>
      </c>
      <c r="D15" s="40">
        <f>SUMIFS(PAPI20_21[Recurso financeiro estimado no ano
(R$) - Cobrança Federal],PAPI20_21[SubPDC],A15,PAPI20_21[Ano],2021)</f>
        <v>0</v>
      </c>
      <c r="E15" s="40">
        <f>SUMIFS(PAPI20_21[Recurso financeiro estimado no ano (R$) - Outras],PAPI20_21[SubPDC],A15,PAPI20_21[Ano],2021)</f>
        <v>0</v>
      </c>
      <c r="F15" s="41">
        <f t="shared" si="0"/>
        <v>220000</v>
      </c>
      <c r="H15" s="3" t="s">
        <v>67</v>
      </c>
      <c r="I15" s="45">
        <f>SUMIFS(PAPI20_22_23[Recurso financeiro estimado no ano (R$) - CFURH],PAPI20_22_23[SubPDC],'Consolidaçao - 1'!H15,PAPI20_22_23[Ano],2022)</f>
        <v>0</v>
      </c>
      <c r="J15" s="45">
        <f>SUMIFS(PAPI20_22_23[Recurso financeiro estimado no ano
(R$) - Cobrança Estadual],PAPI20_22_23[SubPDC],'Consolidaçao - 1'!H15,PAPI20_22_23[Ano],2022)</f>
        <v>0</v>
      </c>
      <c r="K15" s="45">
        <f>SUMIFS(PAPI20_22_23[Recurso financeiro estimado no ano
(R$) - Cobrança Federal],PAPI20_22_23[SubPDC],'Consolidaçao - 1'!H15,PAPI20_22_23[Ano],2022)</f>
        <v>0</v>
      </c>
      <c r="L15" s="45">
        <f>SUMIFS(PAPI20_22_23[Recurso financeiro estimado no ano (R$) - Outras],PAPI20_22_23[SubPDC],'Consolidaçao - 1'!H15,PAPI20_22_23[Ano],2022)</f>
        <v>0</v>
      </c>
      <c r="M15" s="42">
        <f t="shared" si="1"/>
        <v>0</v>
      </c>
      <c r="N15" s="45">
        <f>SUMIFS(PAPI20_22_23[Recurso financeiro estimado no ano (R$) - CFURH],PAPI20_22_23[SubPDC],'Consolidaçao - 1'!H15,PAPI20_22_23[Ano],2023)</f>
        <v>0</v>
      </c>
      <c r="O15" s="45">
        <f>SUMIFS(PAPI20_22_23[Recurso financeiro estimado no ano
(R$) - Cobrança Estadual],PAPI20_22_23[SubPDC],'Consolidaçao - 1'!H15,PAPI20_22_23[Ano],2023)</f>
        <v>0</v>
      </c>
      <c r="P15" s="45">
        <f>SUMIFS(PAPI20_22_23[Recurso financeiro estimado no ano
(R$) - Cobrança Federal],PAPI20_22_23[SubPDC],'Consolidaçao - 1'!H15,PAPI20_22_23[Ano],2023)</f>
        <v>0</v>
      </c>
      <c r="Q15" s="45">
        <f>SUMIFS(PAPI20_22_23[Recurso financeiro estimado no ano (R$) - Outras],PAPI20_22_23[SubPDC],'Consolidaçao - 1'!H15,PAPI20_22_23[Ano],2023)</f>
        <v>0</v>
      </c>
      <c r="R15" s="43">
        <f t="shared" si="2"/>
        <v>0</v>
      </c>
      <c r="S15" s="44">
        <f t="shared" si="3"/>
        <v>0</v>
      </c>
    </row>
    <row r="16" spans="1:19" x14ac:dyDescent="0.25">
      <c r="A16" s="3" t="s">
        <v>29</v>
      </c>
      <c r="B16" s="40">
        <f>SUMIFS(PAPI20_21[Recurso financeiro estimado no ano (R$) - CFURH],PAPI20_21[SubPDC],A16,PAPI20_21[Ano],2021)</f>
        <v>0</v>
      </c>
      <c r="C16" s="40">
        <f>SUMIFS(PAPI20_21[Recurso financeiro estimado no ano
(R$) - Cobrança Estadual],PAPI20_21[SubPDC],A16,PAPI20_21[Ano],2021)</f>
        <v>316492.78000000003</v>
      </c>
      <c r="D16" s="40">
        <f>SUMIFS(PAPI20_21[Recurso financeiro estimado no ano
(R$) - Cobrança Federal],PAPI20_21[SubPDC],A16,PAPI20_21[Ano],2021)</f>
        <v>0</v>
      </c>
      <c r="E16" s="40">
        <f>SUMIFS(PAPI20_21[Recurso financeiro estimado no ano (R$) - Outras],PAPI20_21[SubPDC],A16,PAPI20_21[Ano],2021)</f>
        <v>8637528</v>
      </c>
      <c r="F16" s="41">
        <f t="shared" si="0"/>
        <v>8954020.7799999993</v>
      </c>
      <c r="H16" s="3" t="s">
        <v>45</v>
      </c>
      <c r="I16" s="45">
        <f>SUMIFS(PAPI20_22_23[Recurso financeiro estimado no ano (R$) - CFURH],PAPI20_22_23[SubPDC],'Consolidaçao - 1'!H16,PAPI20_22_23[Ano],2022)</f>
        <v>300000</v>
      </c>
      <c r="J16" s="45">
        <f>SUMIFS(PAPI20_22_23[Recurso financeiro estimado no ano
(R$) - Cobrança Estadual],PAPI20_22_23[SubPDC],'Consolidaçao - 1'!H16,PAPI20_22_23[Ano],2022)</f>
        <v>1039641.75</v>
      </c>
      <c r="K16" s="45">
        <f>SUMIFS(PAPI20_22_23[Recurso financeiro estimado no ano
(R$) - Cobrança Federal],PAPI20_22_23[SubPDC],'Consolidaçao - 1'!H16,PAPI20_22_23[Ano],2022)</f>
        <v>0</v>
      </c>
      <c r="L16" s="45">
        <f>SUMIFS(PAPI20_22_23[Recurso financeiro estimado no ano (R$) - Outras],PAPI20_22_23[SubPDC],'Consolidaçao - 1'!H16,PAPI20_22_23[Ano],2022)</f>
        <v>0</v>
      </c>
      <c r="M16" s="42">
        <f t="shared" si="1"/>
        <v>1339641.75</v>
      </c>
      <c r="N16" s="45">
        <f>SUMIFS(PAPI20_22_23[Recurso financeiro estimado no ano (R$) - CFURH],PAPI20_22_23[SubPDC],'Consolidaçao - 1'!H16,PAPI20_22_23[Ano],2023)</f>
        <v>815000</v>
      </c>
      <c r="O16" s="45">
        <f>SUMIFS(PAPI20_22_23[Recurso financeiro estimado no ano
(R$) - Cobrança Estadual],PAPI20_22_23[SubPDC],'Consolidaçao - 1'!H16,PAPI20_22_23[Ano],2023)</f>
        <v>450000</v>
      </c>
      <c r="P16" s="45">
        <f>SUMIFS(PAPI20_22_23[Recurso financeiro estimado no ano
(R$) - Cobrança Federal],PAPI20_22_23[SubPDC],'Consolidaçao - 1'!H16,PAPI20_22_23[Ano],2023)</f>
        <v>0</v>
      </c>
      <c r="Q16" s="45">
        <f>SUMIFS(PAPI20_22_23[Recurso financeiro estimado no ano (R$) - Outras],PAPI20_22_23[SubPDC],'Consolidaçao - 1'!H16,PAPI20_22_23[Ano],2023)</f>
        <v>112000</v>
      </c>
      <c r="R16" s="43">
        <f t="shared" si="2"/>
        <v>1377000</v>
      </c>
      <c r="S16" s="44">
        <f t="shared" si="3"/>
        <v>2716641.75</v>
      </c>
    </row>
    <row r="17" spans="1:19" x14ac:dyDescent="0.25">
      <c r="A17" s="3" t="s">
        <v>68</v>
      </c>
      <c r="B17" s="40">
        <f>SUMIFS(PAPI20_21[Recurso financeiro estimado no ano (R$) - CFURH],PAPI20_21[SubPDC],A17,PAPI20_21[Ano],2021)</f>
        <v>0</v>
      </c>
      <c r="C17" s="40">
        <f>SUMIFS(PAPI20_21[Recurso financeiro estimado no ano
(R$) - Cobrança Estadual],PAPI20_21[SubPDC],A17,PAPI20_21[Ano],2021)</f>
        <v>0</v>
      </c>
      <c r="D17" s="40">
        <f>SUMIFS(PAPI20_21[Recurso financeiro estimado no ano
(R$) - Cobrança Federal],PAPI20_21[SubPDC],A17,PAPI20_21[Ano],2021)</f>
        <v>0</v>
      </c>
      <c r="E17" s="40">
        <f>SUMIFS(PAPI20_21[Recurso financeiro estimado no ano (R$) - Outras],PAPI20_21[SubPDC],A17,PAPI20_21[Ano],2021)</f>
        <v>11086889.279999999</v>
      </c>
      <c r="F17" s="41">
        <f t="shared" si="0"/>
        <v>11086889.279999999</v>
      </c>
      <c r="H17" s="3" t="s">
        <v>46</v>
      </c>
      <c r="I17" s="45">
        <f>SUMIFS(PAPI20_22_23[Recurso financeiro estimado no ano (R$) - CFURH],PAPI20_22_23[SubPDC],'Consolidaçao - 1'!H17,PAPI20_22_23[Ano],2022)</f>
        <v>0</v>
      </c>
      <c r="J17" s="45">
        <f>SUMIFS(PAPI20_22_23[Recurso financeiro estimado no ano
(R$) - Cobrança Estadual],PAPI20_22_23[SubPDC],'Consolidaçao - 1'!H17,PAPI20_22_23[Ano],2022)</f>
        <v>0</v>
      </c>
      <c r="K17" s="45">
        <f>SUMIFS(PAPI20_22_23[Recurso financeiro estimado no ano
(R$) - Cobrança Federal],PAPI20_22_23[SubPDC],'Consolidaçao - 1'!H17,PAPI20_22_23[Ano],2022)</f>
        <v>0</v>
      </c>
      <c r="L17" s="45">
        <f>SUMIFS(PAPI20_22_23[Recurso financeiro estimado no ano (R$) - Outras],PAPI20_22_23[SubPDC],'Consolidaçao - 1'!H17,PAPI20_22_23[Ano],2022)</f>
        <v>0</v>
      </c>
      <c r="M17" s="42">
        <f t="shared" si="1"/>
        <v>0</v>
      </c>
      <c r="N17" s="45">
        <f>SUMIFS(PAPI20_22_23[Recurso financeiro estimado no ano (R$) - CFURH],PAPI20_22_23[SubPDC],'Consolidaçao - 1'!H17,PAPI20_22_23[Ano],2023)</f>
        <v>0</v>
      </c>
      <c r="O17" s="45">
        <f>SUMIFS(PAPI20_22_23[Recurso financeiro estimado no ano
(R$) - Cobrança Estadual],PAPI20_22_23[SubPDC],'Consolidaçao - 1'!H17,PAPI20_22_23[Ano],2023)</f>
        <v>0</v>
      </c>
      <c r="P17" s="45">
        <f>SUMIFS(PAPI20_22_23[Recurso financeiro estimado no ano
(R$) - Cobrança Federal],PAPI20_22_23[SubPDC],'Consolidaçao - 1'!H17,PAPI20_22_23[Ano],2023)</f>
        <v>0</v>
      </c>
      <c r="Q17" s="45">
        <f>SUMIFS(PAPI20_22_23[Recurso financeiro estimado no ano (R$) - Outras],PAPI20_22_23[SubPDC],'Consolidaçao - 1'!H17,PAPI20_22_23[Ano],2023)</f>
        <v>0</v>
      </c>
      <c r="R17" s="43">
        <f t="shared" si="2"/>
        <v>0</v>
      </c>
      <c r="S17" s="44">
        <f t="shared" si="3"/>
        <v>0</v>
      </c>
    </row>
    <row r="18" spans="1:19" x14ac:dyDescent="0.25">
      <c r="A18" s="3" t="s">
        <v>69</v>
      </c>
      <c r="B18" s="40">
        <f>SUMIFS(PAPI20_21[Recurso financeiro estimado no ano (R$) - CFURH],PAPI20_21[SubPDC],A18,PAPI20_21[Ano],2021)</f>
        <v>496754.76</v>
      </c>
      <c r="C18" s="40">
        <f>SUMIFS(PAPI20_21[Recurso financeiro estimado no ano
(R$) - Cobrança Estadual],PAPI20_21[SubPDC],A18,PAPI20_21[Ano],2021)</f>
        <v>1034187.71</v>
      </c>
      <c r="D18" s="40">
        <f>SUMIFS(PAPI20_21[Recurso financeiro estimado no ano
(R$) - Cobrança Federal],PAPI20_21[SubPDC],A18,PAPI20_21[Ano],2021)</f>
        <v>0</v>
      </c>
      <c r="E18" s="40">
        <f>SUMIFS(PAPI20_21[Recurso financeiro estimado no ano (R$) - Outras],PAPI20_21[SubPDC],A18,PAPI20_21[Ano],2021)</f>
        <v>120150.03</v>
      </c>
      <c r="F18" s="41">
        <f t="shared" si="0"/>
        <v>1651092.5</v>
      </c>
      <c r="H18" s="3" t="s">
        <v>70</v>
      </c>
      <c r="I18" s="45">
        <f>SUMIFS(PAPI20_22_23[Recurso financeiro estimado no ano (R$) - CFURH],PAPI20_22_23[SubPDC],'Consolidaçao - 1'!H18,PAPI20_22_23[Ano],2022)</f>
        <v>0</v>
      </c>
      <c r="J18" s="45">
        <f>SUMIFS(PAPI20_22_23[Recurso financeiro estimado no ano
(R$) - Cobrança Estadual],PAPI20_22_23[SubPDC],'Consolidaçao - 1'!H18,PAPI20_22_23[Ano],2022)</f>
        <v>960000</v>
      </c>
      <c r="K18" s="45">
        <f>SUMIFS(PAPI20_22_23[Recurso financeiro estimado no ano
(R$) - Cobrança Federal],PAPI20_22_23[SubPDC],'Consolidaçao - 1'!H18,PAPI20_22_23[Ano],2022)</f>
        <v>0</v>
      </c>
      <c r="L18" s="45">
        <f>SUMIFS(PAPI20_22_23[Recurso financeiro estimado no ano (R$) - Outras],PAPI20_22_23[SubPDC],'Consolidaçao - 1'!H18,PAPI20_22_23[Ano],2022)</f>
        <v>0</v>
      </c>
      <c r="M18" s="42">
        <f t="shared" si="1"/>
        <v>960000</v>
      </c>
      <c r="N18" s="45">
        <f>SUMIFS(PAPI20_22_23[Recurso financeiro estimado no ano (R$) - CFURH],PAPI20_22_23[SubPDC],'Consolidaçao - 1'!H18,PAPI20_22_23[Ano],2023)</f>
        <v>950000</v>
      </c>
      <c r="O18" s="45">
        <f>SUMIFS(PAPI20_22_23[Recurso financeiro estimado no ano
(R$) - Cobrança Estadual],PAPI20_22_23[SubPDC],'Consolidaçao - 1'!H18,PAPI20_22_23[Ano],2023)</f>
        <v>1325000</v>
      </c>
      <c r="P18" s="45">
        <f>SUMIFS(PAPI20_22_23[Recurso financeiro estimado no ano
(R$) - Cobrança Federal],PAPI20_22_23[SubPDC],'Consolidaçao - 1'!H18,PAPI20_22_23[Ano],2023)</f>
        <v>0</v>
      </c>
      <c r="Q18" s="45">
        <f>SUMIFS(PAPI20_22_23[Recurso financeiro estimado no ano (R$) - Outras],PAPI20_22_23[SubPDC],'Consolidaçao - 1'!H18,PAPI20_22_23[Ano],2023)</f>
        <v>0</v>
      </c>
      <c r="R18" s="43">
        <f t="shared" si="2"/>
        <v>2275000</v>
      </c>
      <c r="S18" s="44">
        <f t="shared" si="3"/>
        <v>3235000</v>
      </c>
    </row>
    <row r="19" spans="1:19" x14ac:dyDescent="0.25">
      <c r="A19" s="3" t="s">
        <v>71</v>
      </c>
      <c r="B19" s="40">
        <f>SUMIFS(PAPI20_21[Recurso financeiro estimado no ano (R$) - CFURH],PAPI20_21[SubPDC],A19,PAPI20_21[Ano],2021)</f>
        <v>450000</v>
      </c>
      <c r="C19" s="40">
        <f>SUMIFS(PAPI20_21[Recurso financeiro estimado no ano
(R$) - Cobrança Estadual],PAPI20_21[SubPDC],A19,PAPI20_21[Ano],2021)</f>
        <v>411352.4</v>
      </c>
      <c r="D19" s="40">
        <f>SUMIFS(PAPI20_21[Recurso financeiro estimado no ano
(R$) - Cobrança Federal],PAPI20_21[SubPDC],A19,PAPI20_21[Ano],2021)</f>
        <v>0</v>
      </c>
      <c r="E19" s="40">
        <f>SUMIFS(PAPI20_21[Recurso financeiro estimado no ano (R$) - Outras],PAPI20_21[SubPDC],A19,PAPI20_21[Ano],2021)</f>
        <v>10283.81</v>
      </c>
      <c r="F19" s="41">
        <f t="shared" si="0"/>
        <v>871636.21000000008</v>
      </c>
      <c r="H19" s="3" t="s">
        <v>34</v>
      </c>
      <c r="I19" s="45">
        <f>SUMIFS(PAPI20_22_23[Recurso financeiro estimado no ano (R$) - CFURH],PAPI20_22_23[SubPDC],'Consolidaçao - 1'!H19,PAPI20_22_23[Ano],2022)</f>
        <v>0</v>
      </c>
      <c r="J19" s="45">
        <f>SUMIFS(PAPI20_22_23[Recurso financeiro estimado no ano
(R$) - Cobrança Estadual],PAPI20_22_23[SubPDC],'Consolidaçao - 1'!H19,PAPI20_22_23[Ano],2022)</f>
        <v>0</v>
      </c>
      <c r="K19" s="45">
        <f>SUMIFS(PAPI20_22_23[Recurso financeiro estimado no ano
(R$) - Cobrança Federal],PAPI20_22_23[SubPDC],'Consolidaçao - 1'!H19,PAPI20_22_23[Ano],2022)</f>
        <v>0</v>
      </c>
      <c r="L19" s="45">
        <f>SUMIFS(PAPI20_22_23[Recurso financeiro estimado no ano (R$) - Outras],PAPI20_22_23[SubPDC],'Consolidaçao - 1'!H19,PAPI20_22_23[Ano],2022)</f>
        <v>37397.980000000003</v>
      </c>
      <c r="M19" s="42">
        <f t="shared" si="1"/>
        <v>37397.980000000003</v>
      </c>
      <c r="N19" s="45">
        <f>SUMIFS(PAPI20_22_23[Recurso financeiro estimado no ano (R$) - CFURH],PAPI20_22_23[SubPDC],'Consolidaçao - 1'!H19,PAPI20_22_23[Ano],2023)</f>
        <v>0</v>
      </c>
      <c r="O19" s="45">
        <f>SUMIFS(PAPI20_22_23[Recurso financeiro estimado no ano
(R$) - Cobrança Estadual],PAPI20_22_23[SubPDC],'Consolidaçao - 1'!H19,PAPI20_22_23[Ano],2023)</f>
        <v>0</v>
      </c>
      <c r="P19" s="45">
        <f>SUMIFS(PAPI20_22_23[Recurso financeiro estimado no ano
(R$) - Cobrança Federal],PAPI20_22_23[SubPDC],'Consolidaçao - 1'!H19,PAPI20_22_23[Ano],2023)</f>
        <v>0</v>
      </c>
      <c r="Q19" s="45">
        <f>SUMIFS(PAPI20_22_23[Recurso financeiro estimado no ano (R$) - Outras],PAPI20_22_23[SubPDC],'Consolidaçao - 1'!H19,PAPI20_22_23[Ano],2023)</f>
        <v>35000</v>
      </c>
      <c r="R19" s="43">
        <f t="shared" si="2"/>
        <v>35000</v>
      </c>
      <c r="S19" s="44">
        <f t="shared" si="3"/>
        <v>72397.98000000001</v>
      </c>
    </row>
    <row r="20" spans="1:19" x14ac:dyDescent="0.25">
      <c r="A20" s="3" t="s">
        <v>72</v>
      </c>
      <c r="B20" s="40">
        <f>SUMIFS(PAPI20_21[Recurso financeiro estimado no ano (R$) - CFURH],PAPI20_21[SubPDC],A20,PAPI20_21[Ano],2021)</f>
        <v>0</v>
      </c>
      <c r="C20" s="40">
        <f>SUMIFS(PAPI20_21[Recurso financeiro estimado no ano
(R$) - Cobrança Estadual],PAPI20_21[SubPDC],A20,PAPI20_21[Ano],2021)</f>
        <v>0</v>
      </c>
      <c r="D20" s="40">
        <f>SUMIFS(PAPI20_21[Recurso financeiro estimado no ano
(R$) - Cobrança Federal],PAPI20_21[SubPDC],A20,PAPI20_21[Ano],2021)</f>
        <v>0</v>
      </c>
      <c r="E20" s="40">
        <f>SUMIFS(PAPI20_21[Recurso financeiro estimado no ano (R$) - Outras],PAPI20_21[SubPDC],A20,PAPI20_21[Ano],2021)</f>
        <v>0</v>
      </c>
      <c r="F20" s="41">
        <f t="shared" si="0"/>
        <v>0</v>
      </c>
      <c r="H20" s="3" t="s">
        <v>73</v>
      </c>
      <c r="I20" s="45">
        <f>SUMIFS(PAPI20_22_23[Recurso financeiro estimado no ano (R$) - CFURH],PAPI20_22_23[SubPDC],'Consolidaçao - 1'!H20,PAPI20_22_23[Ano],2022)</f>
        <v>0</v>
      </c>
      <c r="J20" s="45">
        <f>SUMIFS(PAPI20_22_23[Recurso financeiro estimado no ano
(R$) - Cobrança Estadual],PAPI20_22_23[SubPDC],'Consolidaçao - 1'!H20,PAPI20_22_23[Ano],2022)</f>
        <v>0</v>
      </c>
      <c r="K20" s="45">
        <f>SUMIFS(PAPI20_22_23[Recurso financeiro estimado no ano
(R$) - Cobrança Federal],PAPI20_22_23[SubPDC],'Consolidaçao - 1'!H20,PAPI20_22_23[Ano],2022)</f>
        <v>0</v>
      </c>
      <c r="L20" s="45">
        <f>SUMIFS(PAPI20_22_23[Recurso financeiro estimado no ano (R$) - Outras],PAPI20_22_23[SubPDC],'Consolidaçao - 1'!H20,PAPI20_22_23[Ano],2022)</f>
        <v>0</v>
      </c>
      <c r="M20" s="42">
        <f t="shared" si="1"/>
        <v>0</v>
      </c>
      <c r="N20" s="45">
        <f>SUMIFS(PAPI20_22_23[Recurso financeiro estimado no ano (R$) - CFURH],PAPI20_22_23[SubPDC],'Consolidaçao - 1'!H20,PAPI20_22_23[Ano],2023)</f>
        <v>0</v>
      </c>
      <c r="O20" s="45">
        <f>SUMIFS(PAPI20_22_23[Recurso financeiro estimado no ano
(R$) - Cobrança Estadual],PAPI20_22_23[SubPDC],'Consolidaçao - 1'!H20,PAPI20_22_23[Ano],2023)</f>
        <v>0</v>
      </c>
      <c r="P20" s="45">
        <f>SUMIFS(PAPI20_22_23[Recurso financeiro estimado no ano
(R$) - Cobrança Federal],PAPI20_22_23[SubPDC],'Consolidaçao - 1'!H20,PAPI20_22_23[Ano],2023)</f>
        <v>0</v>
      </c>
      <c r="Q20" s="45">
        <f>SUMIFS(PAPI20_22_23[Recurso financeiro estimado no ano (R$) - Outras],PAPI20_22_23[SubPDC],'Consolidaçao - 1'!H20,PAPI20_22_23[Ano],2023)</f>
        <v>0</v>
      </c>
      <c r="R20" s="43">
        <f t="shared" si="2"/>
        <v>0</v>
      </c>
      <c r="S20" s="44">
        <f t="shared" si="3"/>
        <v>0</v>
      </c>
    </row>
    <row r="21" spans="1:19" x14ac:dyDescent="0.25">
      <c r="A21" s="3" t="s">
        <v>31</v>
      </c>
      <c r="B21" s="40">
        <f>SUMIFS(PAPI20_21[Recurso financeiro estimado no ano (R$) - CFURH],PAPI20_21[SubPDC],A21,PAPI20_21[Ano],2021)</f>
        <v>0</v>
      </c>
      <c r="C21" s="40">
        <f>SUMIFS(PAPI20_21[Recurso financeiro estimado no ano
(R$) - Cobrança Estadual],PAPI20_21[SubPDC],A21,PAPI20_21[Ano],2021)</f>
        <v>0</v>
      </c>
      <c r="D21" s="40">
        <f>SUMIFS(PAPI20_21[Recurso financeiro estimado no ano
(R$) - Cobrança Federal],PAPI20_21[SubPDC],A21,PAPI20_21[Ano],2021)</f>
        <v>0</v>
      </c>
      <c r="E21" s="40">
        <f>SUMIFS(PAPI20_21[Recurso financeiro estimado no ano (R$) - Outras],PAPI20_21[SubPDC],A21,PAPI20_21[Ano],2021)</f>
        <v>0</v>
      </c>
      <c r="F21" s="41">
        <f t="shared" si="0"/>
        <v>0</v>
      </c>
      <c r="H21" s="3" t="s">
        <v>74</v>
      </c>
      <c r="I21" s="45">
        <f>SUMIFS(PAPI20_22_23[Recurso financeiro estimado no ano (R$) - CFURH],PAPI20_22_23[SubPDC],'Consolidaçao - 1'!H21,PAPI20_22_23[Ano],2022)</f>
        <v>0</v>
      </c>
      <c r="J21" s="45">
        <f>SUMIFS(PAPI20_22_23[Recurso financeiro estimado no ano
(R$) - Cobrança Estadual],PAPI20_22_23[SubPDC],'Consolidaçao - 1'!H21,PAPI20_22_23[Ano],2022)</f>
        <v>0</v>
      </c>
      <c r="K21" s="45">
        <f>SUMIFS(PAPI20_22_23[Recurso financeiro estimado no ano
(R$) - Cobrança Federal],PAPI20_22_23[SubPDC],'Consolidaçao - 1'!H21,PAPI20_22_23[Ano],2022)</f>
        <v>0</v>
      </c>
      <c r="L21" s="45">
        <f>SUMIFS(PAPI20_22_23[Recurso financeiro estimado no ano (R$) - Outras],PAPI20_22_23[SubPDC],'Consolidaçao - 1'!H21,PAPI20_22_23[Ano],2022)</f>
        <v>0</v>
      </c>
      <c r="M21" s="42">
        <f t="shared" si="1"/>
        <v>0</v>
      </c>
      <c r="N21" s="45">
        <f>SUMIFS(PAPI20_22_23[Recurso financeiro estimado no ano (R$) - CFURH],PAPI20_22_23[SubPDC],'Consolidaçao - 1'!H21,PAPI20_22_23[Ano],2023)</f>
        <v>0</v>
      </c>
      <c r="O21" s="45">
        <f>SUMIFS(PAPI20_22_23[Recurso financeiro estimado no ano
(R$) - Cobrança Estadual],PAPI20_22_23[SubPDC],'Consolidaçao - 1'!H21,PAPI20_22_23[Ano],2023)</f>
        <v>0</v>
      </c>
      <c r="P21" s="45">
        <f>SUMIFS(PAPI20_22_23[Recurso financeiro estimado no ano
(R$) - Cobrança Federal],PAPI20_22_23[SubPDC],'Consolidaçao - 1'!H21,PAPI20_22_23[Ano],2023)</f>
        <v>0</v>
      </c>
      <c r="Q21" s="45">
        <f>SUMIFS(PAPI20_22_23[Recurso financeiro estimado no ano (R$) - Outras],PAPI20_22_23[SubPDC],'Consolidaçao - 1'!H21,PAPI20_22_23[Ano],2023)</f>
        <v>0</v>
      </c>
      <c r="R21" s="43">
        <f t="shared" si="2"/>
        <v>0</v>
      </c>
      <c r="S21" s="44">
        <f t="shared" si="3"/>
        <v>0</v>
      </c>
    </row>
    <row r="22" spans="1:19" x14ac:dyDescent="0.25">
      <c r="A22" s="3" t="s">
        <v>33</v>
      </c>
      <c r="B22" s="40">
        <f>SUMIFS(PAPI20_21[Recurso financeiro estimado no ano (R$) - CFURH],PAPI20_21[SubPDC],A22,PAPI20_21[Ano],2021)</f>
        <v>300000</v>
      </c>
      <c r="C22" s="40">
        <f>SUMIFS(PAPI20_21[Recurso financeiro estimado no ano
(R$) - Cobrança Estadual],PAPI20_21[SubPDC],A22,PAPI20_21[Ano],2021)</f>
        <v>386070.66000000003</v>
      </c>
      <c r="D22" s="40">
        <f>SUMIFS(PAPI20_21[Recurso financeiro estimado no ano
(R$) - Cobrança Federal],PAPI20_21[SubPDC],A22,PAPI20_21[Ano],2021)</f>
        <v>0</v>
      </c>
      <c r="E22" s="40">
        <f>SUMIFS(PAPI20_21[Recurso financeiro estimado no ano (R$) - Outras],PAPI20_21[SubPDC],A22,PAPI20_21[Ano],2021)</f>
        <v>18671.650000000001</v>
      </c>
      <c r="F22" s="41">
        <f t="shared" si="0"/>
        <v>704742.31</v>
      </c>
      <c r="H22" s="3" t="s">
        <v>75</v>
      </c>
      <c r="I22" s="45">
        <f>SUMIFS(PAPI20_22_23[Recurso financeiro estimado no ano (R$) - CFURH],PAPI20_22_23[SubPDC],'Consolidaçao - 1'!H22,PAPI20_22_23[Ano],2022)</f>
        <v>0</v>
      </c>
      <c r="J22" s="45">
        <f>SUMIFS(PAPI20_22_23[Recurso financeiro estimado no ano
(R$) - Cobrança Estadual],PAPI20_22_23[SubPDC],'Consolidaçao - 1'!H22,PAPI20_22_23[Ano],2022)</f>
        <v>0</v>
      </c>
      <c r="K22" s="45">
        <f>SUMIFS(PAPI20_22_23[Recurso financeiro estimado no ano
(R$) - Cobrança Federal],PAPI20_22_23[SubPDC],'Consolidaçao - 1'!H22,PAPI20_22_23[Ano],2022)</f>
        <v>0</v>
      </c>
      <c r="L22" s="45">
        <f>SUMIFS(PAPI20_22_23[Recurso financeiro estimado no ano (R$) - Outras],PAPI20_22_23[SubPDC],'Consolidaçao - 1'!H22,PAPI20_22_23[Ano],2022)</f>
        <v>7693860</v>
      </c>
      <c r="M22" s="42">
        <f t="shared" si="1"/>
        <v>7693860</v>
      </c>
      <c r="N22" s="45">
        <f>SUMIFS(PAPI20_22_23[Recurso financeiro estimado no ano (R$) - CFURH],PAPI20_22_23[SubPDC],'Consolidaçao - 1'!H22,PAPI20_22_23[Ano],2023)</f>
        <v>0</v>
      </c>
      <c r="O22" s="45">
        <f>SUMIFS(PAPI20_22_23[Recurso financeiro estimado no ano
(R$) - Cobrança Estadual],PAPI20_22_23[SubPDC],'Consolidaçao - 1'!H22,PAPI20_22_23[Ano],2023)</f>
        <v>0</v>
      </c>
      <c r="P22" s="45">
        <f>SUMIFS(PAPI20_22_23[Recurso financeiro estimado no ano
(R$) - Cobrança Federal],PAPI20_22_23[SubPDC],'Consolidaçao - 1'!H22,PAPI20_22_23[Ano],2023)</f>
        <v>0</v>
      </c>
      <c r="Q22" s="45">
        <f>SUMIFS(PAPI20_22_23[Recurso financeiro estimado no ano (R$) - Outras],PAPI20_22_23[SubPDC],'Consolidaçao - 1'!H22,PAPI20_22_23[Ano],2023)</f>
        <v>7693860</v>
      </c>
      <c r="R22" s="43">
        <f t="shared" si="2"/>
        <v>7693860</v>
      </c>
      <c r="S22" s="44">
        <f t="shared" si="3"/>
        <v>15387720</v>
      </c>
    </row>
    <row r="23" spans="1:19" x14ac:dyDescent="0.25">
      <c r="A23" s="3" t="s">
        <v>34</v>
      </c>
      <c r="B23" s="40">
        <f>SUMIFS(PAPI20_21[Recurso financeiro estimado no ano (R$) - CFURH],PAPI20_21[SubPDC],A23,PAPI20_21[Ano],2021)</f>
        <v>0</v>
      </c>
      <c r="C23" s="40">
        <f>SUMIFS(PAPI20_21[Recurso financeiro estimado no ano
(R$) - Cobrança Estadual],PAPI20_21[SubPDC],A23,PAPI20_21[Ano],2021)</f>
        <v>74643.67</v>
      </c>
      <c r="D23" s="40">
        <f>SUMIFS(PAPI20_21[Recurso financeiro estimado no ano
(R$) - Cobrança Federal],PAPI20_21[SubPDC],A23,PAPI20_21[Ano],2021)</f>
        <v>0</v>
      </c>
      <c r="E23" s="40">
        <f>SUMIFS(PAPI20_21[Recurso financeiro estimado no ano (R$) - Outras],PAPI20_21[SubPDC],A23,PAPI20_21[Ano],2021)</f>
        <v>7693860</v>
      </c>
      <c r="F23" s="41">
        <f t="shared" si="0"/>
        <v>7768503.6699999999</v>
      </c>
      <c r="H23" s="3" t="s">
        <v>76</v>
      </c>
      <c r="I23" s="45">
        <f>SUMIFS(PAPI20_22_23[Recurso financeiro estimado no ano (R$) - CFURH],PAPI20_22_23[SubPDC],'Consolidaçao - 1'!H23,PAPI20_22_23[Ano],2022)</f>
        <v>0</v>
      </c>
      <c r="J23" s="45">
        <f>SUMIFS(PAPI20_22_23[Recurso financeiro estimado no ano
(R$) - Cobrança Estadual],PAPI20_22_23[SubPDC],'Consolidaçao - 1'!H23,PAPI20_22_23[Ano],2022)</f>
        <v>0</v>
      </c>
      <c r="K23" s="45">
        <f>SUMIFS(PAPI20_22_23[Recurso financeiro estimado no ano
(R$) - Cobrança Federal],PAPI20_22_23[SubPDC],'Consolidaçao - 1'!H23,PAPI20_22_23[Ano],2022)</f>
        <v>0</v>
      </c>
      <c r="L23" s="45">
        <f>SUMIFS(PAPI20_22_23[Recurso financeiro estimado no ano (R$) - Outras],PAPI20_22_23[SubPDC],'Consolidaçao - 1'!H23,PAPI20_22_23[Ano],2022)</f>
        <v>0</v>
      </c>
      <c r="M23" s="42">
        <f t="shared" si="1"/>
        <v>0</v>
      </c>
      <c r="N23" s="45">
        <f>SUMIFS(PAPI20_22_23[Recurso financeiro estimado no ano (R$) - CFURH],PAPI20_22_23[SubPDC],'Consolidaçao - 1'!H23,PAPI20_22_23[Ano],2023)</f>
        <v>0</v>
      </c>
      <c r="O23" s="45">
        <f>SUMIFS(PAPI20_22_23[Recurso financeiro estimado no ano
(R$) - Cobrança Estadual],PAPI20_22_23[SubPDC],'Consolidaçao - 1'!H23,PAPI20_22_23[Ano],2023)</f>
        <v>0</v>
      </c>
      <c r="P23" s="45">
        <f>SUMIFS(PAPI20_22_23[Recurso financeiro estimado no ano
(R$) - Cobrança Federal],PAPI20_22_23[SubPDC],'Consolidaçao - 1'!H23,PAPI20_22_23[Ano],2023)</f>
        <v>0</v>
      </c>
      <c r="Q23" s="45">
        <f>SUMIFS(PAPI20_22_23[Recurso financeiro estimado no ano (R$) - Outras],PAPI20_22_23[SubPDC],'Consolidaçao - 1'!H23,PAPI20_22_23[Ano],2023)</f>
        <v>0</v>
      </c>
      <c r="R23" s="43">
        <f t="shared" si="2"/>
        <v>0</v>
      </c>
      <c r="S23" s="44">
        <f t="shared" si="3"/>
        <v>0</v>
      </c>
    </row>
    <row r="24" spans="1:19" x14ac:dyDescent="0.25">
      <c r="A24" s="3" t="s">
        <v>73</v>
      </c>
      <c r="B24" s="40">
        <f>SUMIFS(PAPI20_21[Recurso financeiro estimado no ano (R$) - CFURH],PAPI20_21[SubPDC],A24,PAPI20_21[Ano],2021)</f>
        <v>0</v>
      </c>
      <c r="C24" s="40">
        <f>SUMIFS(PAPI20_21[Recurso financeiro estimado no ano
(R$) - Cobrança Estadual],PAPI20_21[SubPDC],A24,PAPI20_21[Ano],2021)</f>
        <v>0</v>
      </c>
      <c r="D24" s="40">
        <f>SUMIFS(PAPI20_21[Recurso financeiro estimado no ano
(R$) - Cobrança Federal],PAPI20_21[SubPDC],A24,PAPI20_21[Ano],2021)</f>
        <v>0</v>
      </c>
      <c r="E24" s="40">
        <f>SUMIFS(PAPI20_21[Recurso financeiro estimado no ano (R$) - Outras],PAPI20_21[SubPDC],A24,PAPI20_21[Ano],2021)</f>
        <v>0</v>
      </c>
      <c r="F24" s="41">
        <f t="shared" si="0"/>
        <v>0</v>
      </c>
      <c r="H24" s="3" t="s">
        <v>77</v>
      </c>
      <c r="I24" s="45">
        <f>SUMIFS(PAPI20_22_23[Recurso financeiro estimado no ano (R$) - CFURH],PAPI20_22_23[SubPDC],'Consolidaçao - 1'!H24,PAPI20_22_23[Ano],2022)</f>
        <v>1709425.96</v>
      </c>
      <c r="J24" s="45">
        <f>SUMIFS(PAPI20_22_23[Recurso financeiro estimado no ano
(R$) - Cobrança Estadual],PAPI20_22_23[SubPDC],'Consolidaçao - 1'!H24,PAPI20_22_23[Ano],2022)</f>
        <v>1006218.64</v>
      </c>
      <c r="K24" s="45">
        <f>SUMIFS(PAPI20_22_23[Recurso financeiro estimado no ano
(R$) - Cobrança Federal],PAPI20_22_23[SubPDC],'Consolidaçao - 1'!H24,PAPI20_22_23[Ano],2022)</f>
        <v>0</v>
      </c>
      <c r="L24" s="45">
        <f>SUMIFS(PAPI20_22_23[Recurso financeiro estimado no ano (R$) - Outras],PAPI20_22_23[SubPDC],'Consolidaçao - 1'!H24,PAPI20_22_23[Ano],2022)</f>
        <v>92647.83</v>
      </c>
      <c r="M24" s="42">
        <f t="shared" si="1"/>
        <v>2808292.43</v>
      </c>
      <c r="N24" s="45">
        <f>SUMIFS(PAPI20_22_23[Recurso financeiro estimado no ano (R$) - CFURH],PAPI20_22_23[SubPDC],'Consolidaçao - 1'!H24,PAPI20_22_23[Ano],2023)</f>
        <v>4311882.97</v>
      </c>
      <c r="O24" s="45">
        <f>SUMIFS(PAPI20_22_23[Recurso financeiro estimado no ano
(R$) - Cobrança Estadual],PAPI20_22_23[SubPDC],'Consolidaçao - 1'!H24,PAPI20_22_23[Ano],2023)</f>
        <v>1967384</v>
      </c>
      <c r="P24" s="45">
        <f>SUMIFS(PAPI20_22_23[Recurso financeiro estimado no ano
(R$) - Cobrança Federal],PAPI20_22_23[SubPDC],'Consolidaçao - 1'!H24,PAPI20_22_23[Ano],2023)</f>
        <v>0</v>
      </c>
      <c r="Q24" s="45">
        <f>SUMIFS(PAPI20_22_23[Recurso financeiro estimado no ano (R$) - Outras],PAPI20_22_23[SubPDC],'Consolidaçao - 1'!H24,PAPI20_22_23[Ano],2023)</f>
        <v>56258.16</v>
      </c>
      <c r="R24" s="43">
        <f t="shared" si="2"/>
        <v>6335525.1299999999</v>
      </c>
      <c r="S24" s="44">
        <f t="shared" si="3"/>
        <v>9143817.5600000005</v>
      </c>
    </row>
    <row r="25" spans="1:19" x14ac:dyDescent="0.25">
      <c r="A25" s="3" t="s">
        <v>74</v>
      </c>
      <c r="B25" s="40">
        <f>SUMIFS(PAPI20_21[Recurso financeiro estimado no ano (R$) - CFURH],PAPI20_21[SubPDC],A25,PAPI20_21[Ano],2021)</f>
        <v>0</v>
      </c>
      <c r="C25" s="40">
        <f>SUMIFS(PAPI20_21[Recurso financeiro estimado no ano
(R$) - Cobrança Estadual],PAPI20_21[SubPDC],A25,PAPI20_21[Ano],2021)</f>
        <v>0</v>
      </c>
      <c r="D25" s="40">
        <f>SUMIFS(PAPI20_21[Recurso financeiro estimado no ano
(R$) - Cobrança Federal],PAPI20_21[SubPDC],A25,PAPI20_21[Ano],2021)</f>
        <v>0</v>
      </c>
      <c r="E25" s="40">
        <f>SUMIFS(PAPI20_21[Recurso financeiro estimado no ano (R$) - Outras],PAPI20_21[SubPDC],A25,PAPI20_21[Ano],2021)</f>
        <v>0</v>
      </c>
      <c r="F25" s="41">
        <f t="shared" si="0"/>
        <v>0</v>
      </c>
      <c r="H25" s="3" t="s">
        <v>78</v>
      </c>
      <c r="I25" s="45">
        <f>SUMIFS(PAPI20_22_23[Recurso financeiro estimado no ano (R$) - CFURH],PAPI20_22_23[SubPDC],'Consolidaçao - 1'!H25,PAPI20_22_23[Ano],2022)</f>
        <v>0</v>
      </c>
      <c r="J25" s="45">
        <f>SUMIFS(PAPI20_22_23[Recurso financeiro estimado no ano
(R$) - Cobrança Estadual],PAPI20_22_23[SubPDC],'Consolidaçao - 1'!H25,PAPI20_22_23[Ano],2022)</f>
        <v>0</v>
      </c>
      <c r="K25" s="45">
        <f>SUMIFS(PAPI20_22_23[Recurso financeiro estimado no ano
(R$) - Cobrança Federal],PAPI20_22_23[SubPDC],'Consolidaçao - 1'!H25,PAPI20_22_23[Ano],2022)</f>
        <v>0</v>
      </c>
      <c r="L25" s="45">
        <f>SUMIFS(PAPI20_22_23[Recurso financeiro estimado no ano (R$) - Outras],PAPI20_22_23[SubPDC],'Consolidaçao - 1'!H25,PAPI20_22_23[Ano],2022)</f>
        <v>0</v>
      </c>
      <c r="M25" s="42">
        <f t="shared" si="1"/>
        <v>0</v>
      </c>
      <c r="N25" s="45">
        <f>SUMIFS(PAPI20_22_23[Recurso financeiro estimado no ano (R$) - CFURH],PAPI20_22_23[SubPDC],'Consolidaçao - 1'!H25,PAPI20_22_23[Ano],2023)</f>
        <v>0</v>
      </c>
      <c r="O25" s="45">
        <f>SUMIFS(PAPI20_22_23[Recurso financeiro estimado no ano
(R$) - Cobrança Estadual],PAPI20_22_23[SubPDC],'Consolidaçao - 1'!H25,PAPI20_22_23[Ano],2023)</f>
        <v>0</v>
      </c>
      <c r="P25" s="45">
        <f>SUMIFS(PAPI20_22_23[Recurso financeiro estimado no ano
(R$) - Cobrança Federal],PAPI20_22_23[SubPDC],'Consolidaçao - 1'!H25,PAPI20_22_23[Ano],2023)</f>
        <v>0</v>
      </c>
      <c r="Q25" s="45">
        <f>SUMIFS(PAPI20_22_23[Recurso financeiro estimado no ano (R$) - Outras],PAPI20_22_23[SubPDC],'Consolidaçao - 1'!H25,PAPI20_22_23[Ano],2023)</f>
        <v>0</v>
      </c>
      <c r="R25" s="43">
        <f t="shared" si="2"/>
        <v>0</v>
      </c>
      <c r="S25" s="44">
        <f t="shared" si="3"/>
        <v>0</v>
      </c>
    </row>
    <row r="26" spans="1:19" x14ac:dyDescent="0.25">
      <c r="A26" s="3" t="s">
        <v>79</v>
      </c>
      <c r="B26" s="40">
        <f>SUMIFS(PAPI20_21[Recurso financeiro estimado no ano (R$) - CFURH],PAPI20_21[SubPDC],A26,PAPI20_21[Ano],2021)</f>
        <v>0</v>
      </c>
      <c r="C26" s="40">
        <f>SUMIFS(PAPI20_21[Recurso financeiro estimado no ano
(R$) - Cobrança Estadual],PAPI20_21[SubPDC],A26,PAPI20_21[Ano],2021)</f>
        <v>0</v>
      </c>
      <c r="D26" s="40">
        <f>SUMIFS(PAPI20_21[Recurso financeiro estimado no ano
(R$) - Cobrança Federal],PAPI20_21[SubPDC],A26,PAPI20_21[Ano],2021)</f>
        <v>0</v>
      </c>
      <c r="E26" s="40">
        <f>SUMIFS(PAPI20_21[Recurso financeiro estimado no ano (R$) - Outras],PAPI20_21[SubPDC],A26,PAPI20_21[Ano],2021)</f>
        <v>0</v>
      </c>
      <c r="F26" s="41">
        <f t="shared" si="0"/>
        <v>0</v>
      </c>
      <c r="H26" s="3" t="s">
        <v>35</v>
      </c>
      <c r="I26" s="45">
        <f>SUMIFS(PAPI20_22_23[Recurso financeiro estimado no ano (R$) - CFURH],PAPI20_22_23[SubPDC],'Consolidaçao - 1'!H26,PAPI20_22_23[Ano],2022)</f>
        <v>222647.60000000003</v>
      </c>
      <c r="J26" s="45">
        <f>SUMIFS(PAPI20_22_23[Recurso financeiro estimado no ano
(R$) - Cobrança Estadual],PAPI20_22_23[SubPDC],'Consolidaçao - 1'!H26,PAPI20_22_23[Ano],2022)</f>
        <v>0</v>
      </c>
      <c r="K26" s="45">
        <f>SUMIFS(PAPI20_22_23[Recurso financeiro estimado no ano
(R$) - Cobrança Federal],PAPI20_22_23[SubPDC],'Consolidaçao - 1'!H26,PAPI20_22_23[Ano],2022)</f>
        <v>0</v>
      </c>
      <c r="L26" s="45">
        <f>SUMIFS(PAPI20_22_23[Recurso financeiro estimado no ano (R$) - Outras],PAPI20_22_23[SubPDC],'Consolidaçao - 1'!H26,PAPI20_22_23[Ano],2022)</f>
        <v>0</v>
      </c>
      <c r="M26" s="42">
        <f t="shared" si="1"/>
        <v>222647.60000000003</v>
      </c>
      <c r="N26" s="45">
        <f>SUMIFS(PAPI20_22_23[Recurso financeiro estimado no ano (R$) - CFURH],PAPI20_22_23[SubPDC],'Consolidaçao - 1'!H26,PAPI20_22_23[Ano],2023)</f>
        <v>25000</v>
      </c>
      <c r="O26" s="45">
        <f>SUMIFS(PAPI20_22_23[Recurso financeiro estimado no ano
(R$) - Cobrança Estadual],PAPI20_22_23[SubPDC],'Consolidaçao - 1'!H26,PAPI20_22_23[Ano],2023)</f>
        <v>0</v>
      </c>
      <c r="P26" s="45">
        <f>SUMIFS(PAPI20_22_23[Recurso financeiro estimado no ano
(R$) - Cobrança Federal],PAPI20_22_23[SubPDC],'Consolidaçao - 1'!H26,PAPI20_22_23[Ano],2023)</f>
        <v>0</v>
      </c>
      <c r="Q26" s="45">
        <f>SUMIFS(PAPI20_22_23[Recurso financeiro estimado no ano (R$) - Outras],PAPI20_22_23[SubPDC],'Consolidaçao - 1'!H26,PAPI20_22_23[Ano],2023)</f>
        <v>0</v>
      </c>
      <c r="R26" s="43">
        <f t="shared" si="2"/>
        <v>25000</v>
      </c>
      <c r="S26" s="44">
        <f t="shared" si="3"/>
        <v>247647.60000000003</v>
      </c>
    </row>
    <row r="27" spans="1:19" x14ac:dyDescent="0.25">
      <c r="A27" s="3" t="s">
        <v>80</v>
      </c>
      <c r="B27" s="40">
        <f>SUMIFS(PAPI20_21[Recurso financeiro estimado no ano (R$) - CFURH],PAPI20_21[SubPDC],A27,PAPI20_21[Ano],2021)</f>
        <v>0</v>
      </c>
      <c r="C27" s="40">
        <f>SUMIFS(PAPI20_21[Recurso financeiro estimado no ano
(R$) - Cobrança Estadual],PAPI20_21[SubPDC],A27,PAPI20_21[Ano],2021)</f>
        <v>0</v>
      </c>
      <c r="D27" s="40">
        <f>SUMIFS(PAPI20_21[Recurso financeiro estimado no ano
(R$) - Cobrança Federal],PAPI20_21[SubPDC],A27,PAPI20_21[Ano],2021)</f>
        <v>0</v>
      </c>
      <c r="E27" s="40">
        <f>SUMIFS(PAPI20_21[Recurso financeiro estimado no ano (R$) - Outras],PAPI20_21[SubPDC],A27,PAPI20_21[Ano],2021)</f>
        <v>0</v>
      </c>
      <c r="F27" s="41">
        <f t="shared" si="0"/>
        <v>0</v>
      </c>
      <c r="H27" s="3" t="s">
        <v>47</v>
      </c>
      <c r="I27" s="45">
        <f>SUMIFS(PAPI20_22_23[Recurso financeiro estimado no ano (R$) - CFURH],PAPI20_22_23[SubPDC],'Consolidaçao - 1'!H27,PAPI20_22_23[Ano],2022)</f>
        <v>5000</v>
      </c>
      <c r="J27" s="45">
        <f>SUMIFS(PAPI20_22_23[Recurso financeiro estimado no ano
(R$) - Cobrança Estadual],PAPI20_22_23[SubPDC],'Consolidaçao - 1'!H27,PAPI20_22_23[Ano],2022)</f>
        <v>0</v>
      </c>
      <c r="K27" s="45">
        <f>SUMIFS(PAPI20_22_23[Recurso financeiro estimado no ano
(R$) - Cobrança Federal],PAPI20_22_23[SubPDC],'Consolidaçao - 1'!H27,PAPI20_22_23[Ano],2022)</f>
        <v>0</v>
      </c>
      <c r="L27" s="45">
        <f>SUMIFS(PAPI20_22_23[Recurso financeiro estimado no ano (R$) - Outras],PAPI20_22_23[SubPDC],'Consolidaçao - 1'!H27,PAPI20_22_23[Ano],2022)</f>
        <v>0</v>
      </c>
      <c r="M27" s="42">
        <f t="shared" si="1"/>
        <v>5000</v>
      </c>
      <c r="N27" s="45">
        <f>SUMIFS(PAPI20_22_23[Recurso financeiro estimado no ano (R$) - CFURH],PAPI20_22_23[SubPDC],'Consolidaçao - 1'!H27,PAPI20_22_23[Ano],2023)</f>
        <v>725000</v>
      </c>
      <c r="O27" s="45">
        <f>SUMIFS(PAPI20_22_23[Recurso financeiro estimado no ano
(R$) - Cobrança Estadual],PAPI20_22_23[SubPDC],'Consolidaçao - 1'!H27,PAPI20_22_23[Ano],2023)</f>
        <v>0</v>
      </c>
      <c r="P27" s="45">
        <f>SUMIFS(PAPI20_22_23[Recurso financeiro estimado no ano
(R$) - Cobrança Federal],PAPI20_22_23[SubPDC],'Consolidaçao - 1'!H27,PAPI20_22_23[Ano],2023)</f>
        <v>0</v>
      </c>
      <c r="Q27" s="45">
        <f>SUMIFS(PAPI20_22_23[Recurso financeiro estimado no ano (R$) - Outras],PAPI20_22_23[SubPDC],'Consolidaçao - 1'!H27,PAPI20_22_23[Ano],2023)</f>
        <v>0</v>
      </c>
      <c r="R27" s="43">
        <f t="shared" si="2"/>
        <v>725000</v>
      </c>
      <c r="S27" s="44">
        <f t="shared" si="3"/>
        <v>730000</v>
      </c>
    </row>
    <row r="28" spans="1:19" x14ac:dyDescent="0.25">
      <c r="A28" s="3" t="s">
        <v>81</v>
      </c>
      <c r="B28" s="40">
        <f>SUMIFS(PAPI20_21[Recurso financeiro estimado no ano (R$) - CFURH],PAPI20_21[SubPDC],A28,PAPI20_21[Ano],2021)</f>
        <v>0</v>
      </c>
      <c r="C28" s="40">
        <f>SUMIFS(PAPI20_21[Recurso financeiro estimado no ano
(R$) - Cobrança Estadual],PAPI20_21[SubPDC],A28,PAPI20_21[Ano],2021)</f>
        <v>0</v>
      </c>
      <c r="D28" s="40">
        <f>SUMIFS(PAPI20_21[Recurso financeiro estimado no ano
(R$) - Cobrança Federal],PAPI20_21[SubPDC],A28,PAPI20_21[Ano],2021)</f>
        <v>0</v>
      </c>
      <c r="E28" s="40">
        <f>SUMIFS(PAPI20_21[Recurso financeiro estimado no ano (R$) - Outras],PAPI20_21[SubPDC],A28,PAPI20_21[Ano],2021)</f>
        <v>0</v>
      </c>
      <c r="F28" s="41">
        <f t="shared" si="0"/>
        <v>0</v>
      </c>
      <c r="H28" s="3" t="s">
        <v>36</v>
      </c>
      <c r="I28" s="45">
        <f>SUMIFS(PAPI20_22_23[Recurso financeiro estimado no ano (R$) - CFURH],PAPI20_22_23[SubPDC],'Consolidaçao - 1'!H28,PAPI20_22_23[Ano],2022)</f>
        <v>0</v>
      </c>
      <c r="J28" s="45">
        <f>SUMIFS(PAPI20_22_23[Recurso financeiro estimado no ano
(R$) - Cobrança Estadual],PAPI20_22_23[SubPDC],'Consolidaçao - 1'!H28,PAPI20_22_23[Ano],2022)</f>
        <v>0</v>
      </c>
      <c r="K28" s="45">
        <f>SUMIFS(PAPI20_22_23[Recurso financeiro estimado no ano
(R$) - Cobrança Federal],PAPI20_22_23[SubPDC],'Consolidaçao - 1'!H28,PAPI20_22_23[Ano],2022)</f>
        <v>0</v>
      </c>
      <c r="L28" s="45">
        <f>SUMIFS(PAPI20_22_23[Recurso financeiro estimado no ano (R$) - Outras],PAPI20_22_23[SubPDC],'Consolidaçao - 1'!H28,PAPI20_22_23[Ano],2022)</f>
        <v>0</v>
      </c>
      <c r="M28" s="42">
        <f t="shared" si="1"/>
        <v>0</v>
      </c>
      <c r="N28" s="45">
        <f>SUMIFS(PAPI20_22_23[Recurso financeiro estimado no ano (R$) - CFURH],PAPI20_22_23[SubPDC],'Consolidaçao - 1'!H28,PAPI20_22_23[Ano],2023)</f>
        <v>0</v>
      </c>
      <c r="O28" s="45">
        <f>SUMIFS(PAPI20_22_23[Recurso financeiro estimado no ano
(R$) - Cobrança Estadual],PAPI20_22_23[SubPDC],'Consolidaçao - 1'!H28,PAPI20_22_23[Ano],2023)</f>
        <v>0</v>
      </c>
      <c r="P28" s="45">
        <f>SUMIFS(PAPI20_22_23[Recurso financeiro estimado no ano
(R$) - Cobrança Federal],PAPI20_22_23[SubPDC],'Consolidaçao - 1'!H28,PAPI20_22_23[Ano],2023)</f>
        <v>0</v>
      </c>
      <c r="Q28" s="45">
        <f>SUMIFS(PAPI20_22_23[Recurso financeiro estimado no ano (R$) - Outras],PAPI20_22_23[SubPDC],'Consolidaçao - 1'!H28,PAPI20_22_23[Ano],2023)</f>
        <v>0</v>
      </c>
      <c r="R28" s="43">
        <f t="shared" si="2"/>
        <v>0</v>
      </c>
      <c r="S28" s="44">
        <f t="shared" si="3"/>
        <v>0</v>
      </c>
    </row>
    <row r="29" spans="1:19" x14ac:dyDescent="0.25">
      <c r="A29" s="3" t="s">
        <v>82</v>
      </c>
      <c r="B29" s="40">
        <f>SUMIFS(PAPI20_21[Recurso financeiro estimado no ano (R$) - CFURH],PAPI20_21[SubPDC],A29,PAPI20_21[Ano],2021)</f>
        <v>0</v>
      </c>
      <c r="C29" s="40">
        <f>SUMIFS(PAPI20_21[Recurso financeiro estimado no ano
(R$) - Cobrança Estadual],PAPI20_21[SubPDC],A29,PAPI20_21[Ano],2021)</f>
        <v>0</v>
      </c>
      <c r="D29" s="40">
        <f>SUMIFS(PAPI20_21[Recurso financeiro estimado no ano
(R$) - Cobrança Federal],PAPI20_21[SubPDC],A29,PAPI20_21[Ano],2021)</f>
        <v>0</v>
      </c>
      <c r="E29" s="40">
        <f>SUMIFS(PAPI20_21[Recurso financeiro estimado no ano (R$) - Outras],PAPI20_21[SubPDC],A29,PAPI20_21[Ano],2021)</f>
        <v>0</v>
      </c>
      <c r="F29" s="41">
        <f t="shared" si="0"/>
        <v>0</v>
      </c>
    </row>
    <row r="30" spans="1:19" ht="18.75" x14ac:dyDescent="0.25">
      <c r="A30" s="3" t="s">
        <v>83</v>
      </c>
      <c r="B30" s="40">
        <f>SUMIFS(PAPI20_21[Recurso financeiro estimado no ano (R$) - CFURH],PAPI20_21[SubPDC],A30,PAPI20_21[Ano],2021)</f>
        <v>0</v>
      </c>
      <c r="C30" s="40">
        <f>SUMIFS(PAPI20_21[Recurso financeiro estimado no ano
(R$) - Cobrança Estadual],PAPI20_21[SubPDC],A30,PAPI20_21[Ano],2021)</f>
        <v>0</v>
      </c>
      <c r="D30" s="40">
        <f>SUMIFS(PAPI20_21[Recurso financeiro estimado no ano
(R$) - Cobrança Federal],PAPI20_21[SubPDC],A30,PAPI20_21[Ano],2021)</f>
        <v>0</v>
      </c>
      <c r="E30" s="40">
        <f>SUMIFS(PAPI20_21[Recurso financeiro estimado no ano (R$) - Outras],PAPI20_21[SubPDC],A30,PAPI20_21[Ano],2021)</f>
        <v>0</v>
      </c>
      <c r="F30" s="41">
        <f t="shared" si="0"/>
        <v>0</v>
      </c>
      <c r="H30" s="47" t="s">
        <v>50</v>
      </c>
      <c r="I30" s="64" t="s">
        <v>19</v>
      </c>
      <c r="J30" s="64" t="s">
        <v>30</v>
      </c>
      <c r="K30" s="64" t="s">
        <v>84</v>
      </c>
    </row>
    <row r="31" spans="1:19" x14ac:dyDescent="0.25">
      <c r="A31" s="3" t="s">
        <v>85</v>
      </c>
      <c r="B31" s="40">
        <f>SUMIFS(PAPI20_21[Recurso financeiro estimado no ano (R$) - CFURH],PAPI20_21[SubPDC],A31,PAPI20_21[Ano],2021)</f>
        <v>0</v>
      </c>
      <c r="C31" s="40">
        <f>SUMIFS(PAPI20_21[Recurso financeiro estimado no ano
(R$) - Cobrança Estadual],PAPI20_21[SubPDC],A31,PAPI20_21[Ano],2021)</f>
        <v>0</v>
      </c>
      <c r="D31" s="40">
        <f>SUMIFS(PAPI20_21[Recurso financeiro estimado no ano
(R$) - Cobrança Federal],PAPI20_21[SubPDC],A31,PAPI20_21[Ano],2021)</f>
        <v>0</v>
      </c>
      <c r="E31" s="40">
        <f>SUMIFS(PAPI20_21[Recurso financeiro estimado no ano (R$) - Outras],PAPI20_21[SubPDC],A31,PAPI20_21[Ano],2021)</f>
        <v>0</v>
      </c>
      <c r="F31" s="41">
        <f t="shared" si="0"/>
        <v>0</v>
      </c>
      <c r="H31" s="39" t="s">
        <v>2</v>
      </c>
      <c r="I31" s="63">
        <f>SUMIF(PAPI20_22_23[Prioridade do SubPDC],I$30,PAPI20_22_23[Recurso financeiro estimado no ano
(R$)])</f>
        <v>4594720.9799999995</v>
      </c>
      <c r="J31" s="63">
        <f>SUMIF(PAPI20_22_23[Prioridade do SubPDC],J$30,PAPI20_22_23[Recurso financeiro estimado no ano
(R$)])</f>
        <v>34312610.299999997</v>
      </c>
      <c r="K31" s="63">
        <f>SUMIF(PAPI20_22_23[Prioridade do SubPDC],K$30,PAPI20_22_23[Recurso financeiro estimado no ano
(R$)])</f>
        <v>16315367.6</v>
      </c>
    </row>
    <row r="32" spans="1:19" x14ac:dyDescent="0.25">
      <c r="A32" s="3" t="s">
        <v>35</v>
      </c>
      <c r="B32" s="40">
        <f>SUMIFS(PAPI20_21[Recurso financeiro estimado no ano (R$) - CFURH],PAPI20_21[SubPDC],A32,PAPI20_21[Ano],2021)</f>
        <v>466115.96</v>
      </c>
      <c r="C32" s="40">
        <f>SUMIFS(PAPI20_21[Recurso financeiro estimado no ano
(R$) - Cobrança Estadual],PAPI20_21[SubPDC],A32,PAPI20_21[Ano],2021)</f>
        <v>25000</v>
      </c>
      <c r="D32" s="40">
        <f>SUMIFS(PAPI20_21[Recurso financeiro estimado no ano
(R$) - Cobrança Federal],PAPI20_21[SubPDC],A32,PAPI20_21[Ano],2021)</f>
        <v>0</v>
      </c>
      <c r="E32" s="40">
        <f>SUMIFS(PAPI20_21[Recurso financeiro estimado no ano (R$) - Outras],PAPI20_21[SubPDC],A32,PAPI20_21[Ano],2021)</f>
        <v>89632.18</v>
      </c>
      <c r="F32" s="41">
        <f t="shared" si="0"/>
        <v>580748.14</v>
      </c>
      <c r="I32" s="65">
        <f>IFERROR(I31/SUM(I31:K31),"")</f>
        <v>8.3203484675466843E-2</v>
      </c>
      <c r="J32" s="65">
        <f>IFERROR(J31/SUM(I31:K31),"")</f>
        <v>0.62134975283554994</v>
      </c>
      <c r="K32" s="65">
        <f>IFERROR(K31/SUM(I31:K31),"")</f>
        <v>0.29544676248898327</v>
      </c>
    </row>
    <row r="33" spans="1:6" x14ac:dyDescent="0.25">
      <c r="A33" s="3" t="s">
        <v>47</v>
      </c>
      <c r="B33" s="40">
        <f>SUMIFS(PAPI20_21[Recurso financeiro estimado no ano (R$) - CFURH],PAPI20_21[SubPDC],A33,PAPI20_21[Ano],2021)</f>
        <v>55000</v>
      </c>
      <c r="C33" s="40">
        <f>SUMIFS(PAPI20_21[Recurso financeiro estimado no ano
(R$) - Cobrança Estadual],PAPI20_21[SubPDC],A33,PAPI20_21[Ano],2021)</f>
        <v>0</v>
      </c>
      <c r="D33" s="40">
        <f>SUMIFS(PAPI20_21[Recurso financeiro estimado no ano
(R$) - Cobrança Federal],PAPI20_21[SubPDC],A33,PAPI20_21[Ano],2021)</f>
        <v>0</v>
      </c>
      <c r="E33" s="40">
        <f>SUMIFS(PAPI20_21[Recurso financeiro estimado no ano (R$) - Outras],PAPI20_21[SubPDC],A33,PAPI20_21[Ano],2021)</f>
        <v>0</v>
      </c>
      <c r="F33" s="41">
        <f t="shared" si="0"/>
        <v>55000</v>
      </c>
    </row>
    <row r="34" spans="1:6" x14ac:dyDescent="0.25">
      <c r="A34" s="3" t="s">
        <v>36</v>
      </c>
      <c r="B34" s="40">
        <f>SUMIFS(PAPI20_21[Recurso financeiro estimado no ano (R$) - CFURH],PAPI20_21[SubPDC],A34,PAPI20_21[Ano],2021)</f>
        <v>0</v>
      </c>
      <c r="C34" s="40">
        <f>SUMIFS(PAPI20_21[Recurso financeiro estimado no ano
(R$) - Cobrança Estadual],PAPI20_21[SubPDC],A34,PAPI20_21[Ano],2021)</f>
        <v>0</v>
      </c>
      <c r="D34" s="40">
        <f>SUMIFS(PAPI20_21[Recurso financeiro estimado no ano
(R$) - Cobrança Federal],PAPI20_21[SubPDC],A34,PAPI20_21[Ano],2021)</f>
        <v>0</v>
      </c>
      <c r="E34" s="40">
        <f>SUMIFS(PAPI20_21[Recurso financeiro estimado no ano (R$) - Outras],PAPI20_21[SubPDC],A34,PAPI20_21[Ano],2021)</f>
        <v>0</v>
      </c>
      <c r="F34" s="41">
        <f t="shared" si="0"/>
        <v>0</v>
      </c>
    </row>
    <row r="36" spans="1:6" ht="18.75" x14ac:dyDescent="0.25">
      <c r="A36" s="46" t="s">
        <v>48</v>
      </c>
      <c r="B36" s="62" t="s">
        <v>19</v>
      </c>
      <c r="C36" s="62" t="s">
        <v>30</v>
      </c>
      <c r="D36" s="62" t="s">
        <v>84</v>
      </c>
    </row>
    <row r="37" spans="1:6" x14ac:dyDescent="0.25">
      <c r="A37" s="60" t="s">
        <v>2</v>
      </c>
      <c r="B37" s="61">
        <f>SUMIF(PAPI20_21[Prioridade do SubPDC],B$36,PAPI20_21[Recurso financeiro estimado no ano
(R$)])</f>
        <v>1111989.29</v>
      </c>
      <c r="C37" s="61">
        <f>SUMIF(PAPI20_21[Prioridade do SubPDC],C$36,PAPI20_21[Recurso financeiro estimado no ano
(R$)])</f>
        <v>31036884.749999996</v>
      </c>
      <c r="D37" s="61">
        <f>SUMIF(PAPI20_21[Prioridade do SubPDC],D$36,PAPI20_21[Recurso financeiro estimado no ano
(R$)])</f>
        <v>635748.14</v>
      </c>
    </row>
    <row r="38" spans="1:6" x14ac:dyDescent="0.25">
      <c r="A38" s="9"/>
      <c r="B38" s="65">
        <f>B37/SUM(B37:D37)</f>
        <v>3.3918014485412019E-2</v>
      </c>
      <c r="C38" s="65">
        <f>C37/SUM(B37:D37)</f>
        <v>0.94669032876437442</v>
      </c>
      <c r="D38" s="65">
        <f>D37/SUM(B37:D37)</f>
        <v>1.9391656750213617E-2</v>
      </c>
    </row>
    <row r="39" spans="1:6" x14ac:dyDescent="0.25">
      <c r="A39" s="9"/>
    </row>
    <row r="40" spans="1:6" x14ac:dyDescent="0.25">
      <c r="A40" s="9"/>
    </row>
    <row r="41" spans="1:6" x14ac:dyDescent="0.25">
      <c r="A41" s="9"/>
    </row>
    <row r="42" spans="1:6" x14ac:dyDescent="0.25">
      <c r="A42" s="9"/>
    </row>
    <row r="43" spans="1:6" x14ac:dyDescent="0.25">
      <c r="A43" s="9"/>
    </row>
    <row r="44" spans="1:6" x14ac:dyDescent="0.25">
      <c r="A44" s="9"/>
    </row>
    <row r="45" spans="1:6" x14ac:dyDescent="0.25">
      <c r="A45" s="9"/>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93CF-732B-4A00-821B-642DB8B3F7EF}">
  <sheetPr codeName="Planilha3">
    <tabColor theme="0"/>
  </sheetPr>
  <dimension ref="A1:Q1933"/>
  <sheetViews>
    <sheetView showGridLines="0" zoomScale="85" zoomScaleNormal="85" workbookViewId="0">
      <selection activeCell="C14" sqref="C14"/>
    </sheetView>
  </sheetViews>
  <sheetFormatPr defaultRowHeight="15" x14ac:dyDescent="0.25"/>
  <cols>
    <col min="1" max="1" width="24" style="66" bestFit="1" customWidth="1"/>
    <col min="2" max="2" width="11.7109375" style="66" bestFit="1" customWidth="1"/>
    <col min="3" max="3" width="16.5703125" style="66" bestFit="1" customWidth="1"/>
    <col min="4" max="4" width="26" style="66" bestFit="1" customWidth="1"/>
    <col min="5" max="5" width="25.140625" bestFit="1" customWidth="1"/>
    <col min="6" max="6" width="19.7109375" bestFit="1" customWidth="1"/>
    <col min="7" max="7" width="18.85546875" bestFit="1" customWidth="1"/>
    <col min="8" max="8" width="23.5703125" bestFit="1" customWidth="1"/>
    <col min="9" max="9" width="13.7109375" bestFit="1" customWidth="1"/>
    <col min="10" max="10" width="16.140625" bestFit="1" customWidth="1"/>
    <col min="11" max="11" width="20.28515625" bestFit="1" customWidth="1"/>
    <col min="18" max="16384" width="9.140625" style="66"/>
  </cols>
  <sheetData>
    <row r="1" spans="1:3" x14ac:dyDescent="0.25">
      <c r="A1" s="92" t="s">
        <v>214</v>
      </c>
      <c r="B1" s="92"/>
      <c r="C1" s="92"/>
    </row>
    <row r="2" spans="1:3" x14ac:dyDescent="0.25">
      <c r="A2" s="92" t="s">
        <v>215</v>
      </c>
    </row>
    <row r="59" s="66" customFormat="1" x14ac:dyDescent="0.25"/>
    <row r="60" s="66" customFormat="1" x14ac:dyDescent="0.25"/>
    <row r="61" s="66" customFormat="1" x14ac:dyDescent="0.25"/>
    <row r="62" s="66" customFormat="1" x14ac:dyDescent="0.25"/>
    <row r="63" s="66" customFormat="1" x14ac:dyDescent="0.25"/>
    <row r="64" s="66" customFormat="1" x14ac:dyDescent="0.25"/>
    <row r="65" spans="1:6" s="66" customFormat="1" x14ac:dyDescent="0.25"/>
    <row r="66" spans="1:6" s="66" customFormat="1" x14ac:dyDescent="0.25"/>
    <row r="67" spans="1:6" s="66" customFormat="1" x14ac:dyDescent="0.25"/>
    <row r="68" spans="1:6" s="66" customFormat="1" x14ac:dyDescent="0.25"/>
    <row r="69" spans="1:6" s="66" customFormat="1" x14ac:dyDescent="0.25">
      <c r="A69" s="66" t="s">
        <v>86</v>
      </c>
      <c r="B69" s="66" t="s">
        <v>87</v>
      </c>
      <c r="C69" s="66" t="s">
        <v>88</v>
      </c>
      <c r="D69" s="66" t="s">
        <v>89</v>
      </c>
      <c r="E69" s="66" t="s">
        <v>90</v>
      </c>
      <c r="F69" s="66" t="s">
        <v>91</v>
      </c>
    </row>
    <row r="70" spans="1:6" s="66" customFormat="1" x14ac:dyDescent="0.25">
      <c r="A70" s="102" t="s">
        <v>18</v>
      </c>
      <c r="B70" s="103">
        <v>35000</v>
      </c>
      <c r="C70" s="103">
        <v>35</v>
      </c>
      <c r="D70" s="104">
        <v>0</v>
      </c>
      <c r="E70" s="104">
        <v>0</v>
      </c>
      <c r="F70" s="104">
        <v>0</v>
      </c>
    </row>
    <row r="71" spans="1:6" s="66" customFormat="1" x14ac:dyDescent="0.25">
      <c r="A71" s="102" t="s">
        <v>21</v>
      </c>
      <c r="B71" s="103">
        <v>3600445.01</v>
      </c>
      <c r="C71" s="103">
        <v>3600.4450099999999</v>
      </c>
      <c r="D71" s="104">
        <v>901634.92999999993</v>
      </c>
      <c r="E71" s="104">
        <v>0</v>
      </c>
      <c r="F71" s="104">
        <v>734611.59</v>
      </c>
    </row>
    <row r="72" spans="1:6" s="66" customFormat="1" x14ac:dyDescent="0.25">
      <c r="A72" s="102" t="s">
        <v>24</v>
      </c>
      <c r="B72" s="103">
        <v>75000</v>
      </c>
      <c r="C72" s="103">
        <v>75</v>
      </c>
      <c r="D72" s="104">
        <v>0</v>
      </c>
      <c r="E72" s="104">
        <v>0</v>
      </c>
      <c r="F72" s="104">
        <v>75000</v>
      </c>
    </row>
    <row r="73" spans="1:6" s="66" customFormat="1" x14ac:dyDescent="0.25">
      <c r="A73" s="102" t="s">
        <v>25</v>
      </c>
      <c r="B73" s="103">
        <v>20000</v>
      </c>
      <c r="C73" s="103">
        <v>20</v>
      </c>
      <c r="D73" s="104">
        <v>0</v>
      </c>
      <c r="E73" s="104">
        <v>0</v>
      </c>
      <c r="F73" s="104">
        <v>0</v>
      </c>
    </row>
    <row r="74" spans="1:6" s="66" customFormat="1" x14ac:dyDescent="0.25">
      <c r="A74" s="102" t="s">
        <v>40</v>
      </c>
      <c r="B74" s="103">
        <v>650000</v>
      </c>
      <c r="C74" s="103">
        <v>650</v>
      </c>
      <c r="D74" s="104">
        <v>650000</v>
      </c>
      <c r="E74" s="104"/>
      <c r="F74" s="104"/>
    </row>
    <row r="75" spans="1:6" s="66" customFormat="1" x14ac:dyDescent="0.25">
      <c r="A75" s="102" t="s">
        <v>28</v>
      </c>
      <c r="B75" s="103">
        <v>150000</v>
      </c>
      <c r="C75" s="103">
        <v>150</v>
      </c>
      <c r="D75" s="104">
        <v>150000</v>
      </c>
      <c r="E75" s="104">
        <v>0</v>
      </c>
      <c r="F75" s="104">
        <v>0</v>
      </c>
    </row>
    <row r="76" spans="1:6" s="66" customFormat="1" x14ac:dyDescent="0.25">
      <c r="A76" s="102" t="s">
        <v>42</v>
      </c>
      <c r="B76" s="103">
        <v>75000</v>
      </c>
      <c r="C76" s="103">
        <v>75</v>
      </c>
      <c r="D76" s="104"/>
      <c r="E76" s="104"/>
      <c r="F76" s="104">
        <v>75000</v>
      </c>
    </row>
    <row r="77" spans="1:6" s="66" customFormat="1" x14ac:dyDescent="0.25">
      <c r="A77" s="102" t="s">
        <v>66</v>
      </c>
      <c r="B77" s="103">
        <v>220000</v>
      </c>
      <c r="C77" s="103">
        <v>220</v>
      </c>
      <c r="D77" s="104">
        <v>220000</v>
      </c>
      <c r="E77" s="104">
        <v>0</v>
      </c>
      <c r="F77" s="104">
        <v>0</v>
      </c>
    </row>
    <row r="78" spans="1:6" s="66" customFormat="1" x14ac:dyDescent="0.25">
      <c r="A78" s="102" t="s">
        <v>44</v>
      </c>
      <c r="B78" s="103">
        <v>370000</v>
      </c>
      <c r="C78" s="103">
        <v>370</v>
      </c>
      <c r="D78" s="104">
        <v>370000</v>
      </c>
      <c r="E78" s="104"/>
      <c r="F78" s="104"/>
    </row>
    <row r="79" spans="1:6" s="66" customFormat="1" x14ac:dyDescent="0.25">
      <c r="A79" s="102" t="s">
        <v>29</v>
      </c>
      <c r="B79" s="103">
        <v>26862062.34</v>
      </c>
      <c r="C79" s="103">
        <v>26862.06234</v>
      </c>
      <c r="D79" s="104">
        <v>949478.34000000008</v>
      </c>
      <c r="E79" s="104">
        <v>0</v>
      </c>
      <c r="F79" s="104">
        <v>25912584</v>
      </c>
    </row>
    <row r="80" spans="1:6" s="66" customFormat="1" x14ac:dyDescent="0.25">
      <c r="A80" s="102" t="s">
        <v>68</v>
      </c>
      <c r="B80" s="103">
        <v>11086889.279999999</v>
      </c>
      <c r="C80" s="103">
        <v>11086.889279999999</v>
      </c>
      <c r="D80" s="104">
        <v>0</v>
      </c>
      <c r="E80" s="104">
        <v>0</v>
      </c>
      <c r="F80" s="104">
        <v>11086889.279999999</v>
      </c>
    </row>
    <row r="81" spans="1:6" s="66" customFormat="1" x14ac:dyDescent="0.25">
      <c r="A81" s="102" t="s">
        <v>69</v>
      </c>
      <c r="B81" s="103">
        <v>1651092.5</v>
      </c>
      <c r="C81" s="103">
        <v>1651.0925</v>
      </c>
      <c r="D81" s="104">
        <v>1034187.71</v>
      </c>
      <c r="E81" s="104">
        <v>0</v>
      </c>
      <c r="F81" s="104">
        <v>120150.03</v>
      </c>
    </row>
    <row r="82" spans="1:6" s="66" customFormat="1" x14ac:dyDescent="0.25">
      <c r="A82" s="102" t="s">
        <v>65</v>
      </c>
      <c r="B82" s="103">
        <v>473500</v>
      </c>
      <c r="C82" s="103">
        <v>473.5</v>
      </c>
      <c r="D82" s="104"/>
      <c r="E82" s="104"/>
      <c r="F82" s="104">
        <v>473500</v>
      </c>
    </row>
    <row r="83" spans="1:6" s="66" customFormat="1" x14ac:dyDescent="0.25">
      <c r="A83" s="102" t="s">
        <v>71</v>
      </c>
      <c r="B83" s="103">
        <v>871636.21000000008</v>
      </c>
      <c r="C83" s="103">
        <v>871.63621000000012</v>
      </c>
      <c r="D83" s="104">
        <v>411352.4</v>
      </c>
      <c r="E83" s="104">
        <v>0</v>
      </c>
      <c r="F83" s="104">
        <v>10283.81</v>
      </c>
    </row>
    <row r="84" spans="1:6" s="66" customFormat="1" x14ac:dyDescent="0.25">
      <c r="A84" s="102" t="s">
        <v>45</v>
      </c>
      <c r="B84" s="103">
        <v>2716641.75</v>
      </c>
      <c r="C84" s="103">
        <v>2716.6417499999998</v>
      </c>
      <c r="D84" s="104">
        <v>1489641.75</v>
      </c>
      <c r="E84" s="104"/>
      <c r="F84" s="104">
        <v>112000</v>
      </c>
    </row>
    <row r="85" spans="1:6" s="66" customFormat="1" x14ac:dyDescent="0.25">
      <c r="A85" s="102" t="s">
        <v>33</v>
      </c>
      <c r="B85" s="103">
        <v>704742.31</v>
      </c>
      <c r="C85" s="103">
        <v>704.74231000000009</v>
      </c>
      <c r="D85" s="104">
        <v>386070.66000000003</v>
      </c>
      <c r="E85" s="104">
        <v>0</v>
      </c>
      <c r="F85" s="104">
        <v>18671.650000000001</v>
      </c>
    </row>
    <row r="86" spans="1:6" s="66" customFormat="1" x14ac:dyDescent="0.25">
      <c r="A86" s="102" t="s">
        <v>70</v>
      </c>
      <c r="B86" s="103">
        <v>3235000</v>
      </c>
      <c r="C86" s="103">
        <v>3235</v>
      </c>
      <c r="D86" s="104">
        <v>2285000</v>
      </c>
      <c r="E86" s="104"/>
      <c r="F86" s="104"/>
    </row>
    <row r="87" spans="1:6" s="66" customFormat="1" x14ac:dyDescent="0.25">
      <c r="A87" s="102" t="s">
        <v>34</v>
      </c>
      <c r="B87" s="103">
        <v>7840901.6500000004</v>
      </c>
      <c r="C87" s="103">
        <v>7840.9016500000007</v>
      </c>
      <c r="D87" s="104">
        <v>74643.67</v>
      </c>
      <c r="E87" s="104">
        <v>0</v>
      </c>
      <c r="F87" s="104">
        <v>7693860</v>
      </c>
    </row>
    <row r="88" spans="1:6" s="66" customFormat="1" x14ac:dyDescent="0.25">
      <c r="A88" s="102" t="s">
        <v>75</v>
      </c>
      <c r="B88" s="103">
        <v>15387720</v>
      </c>
      <c r="C88" s="103">
        <v>15387.72</v>
      </c>
      <c r="D88" s="104"/>
      <c r="E88" s="104"/>
      <c r="F88" s="104">
        <v>15387720</v>
      </c>
    </row>
    <row r="89" spans="1:6" s="66" customFormat="1" x14ac:dyDescent="0.25">
      <c r="A89" s="102" t="s">
        <v>77</v>
      </c>
      <c r="B89" s="103">
        <v>9174136.3600000013</v>
      </c>
      <c r="C89" s="103">
        <v>9174.1363600000004</v>
      </c>
      <c r="D89" s="104">
        <v>1438989.21</v>
      </c>
      <c r="E89" s="104"/>
      <c r="F89" s="104">
        <v>175477.29</v>
      </c>
    </row>
    <row r="90" spans="1:6" s="66" customFormat="1" x14ac:dyDescent="0.25">
      <c r="A90" s="102" t="s">
        <v>35</v>
      </c>
      <c r="B90" s="103">
        <v>778395.74</v>
      </c>
      <c r="C90" s="103">
        <v>778.39574000000005</v>
      </c>
      <c r="D90" s="104">
        <v>25000</v>
      </c>
      <c r="E90" s="104">
        <v>0</v>
      </c>
      <c r="F90" s="104">
        <v>89632.18</v>
      </c>
    </row>
    <row r="91" spans="1:6" s="66" customFormat="1" x14ac:dyDescent="0.25">
      <c r="A91" s="102" t="s">
        <v>47</v>
      </c>
      <c r="B91" s="103">
        <v>785000</v>
      </c>
      <c r="C91" s="103">
        <v>785</v>
      </c>
      <c r="D91" s="104">
        <v>0</v>
      </c>
      <c r="E91" s="104">
        <v>0</v>
      </c>
      <c r="F91" s="104">
        <v>0</v>
      </c>
    </row>
    <row r="92" spans="1:6" s="66" customFormat="1" x14ac:dyDescent="0.25">
      <c r="A92" s="102" t="s">
        <v>227</v>
      </c>
      <c r="B92" s="103">
        <v>86763163.150000006</v>
      </c>
      <c r="C92" s="103">
        <v>86763.163150000008</v>
      </c>
      <c r="D92" s="104">
        <v>10385998.67</v>
      </c>
      <c r="E92" s="104">
        <v>0</v>
      </c>
      <c r="F92" s="104">
        <v>61965379.829999998</v>
      </c>
    </row>
    <row r="93" spans="1:6" s="66" customFormat="1" x14ac:dyDescent="0.25"/>
    <row r="94" spans="1:6" s="66" customFormat="1" x14ac:dyDescent="0.25"/>
    <row r="95" spans="1:6" s="66" customFormat="1" x14ac:dyDescent="0.25"/>
    <row r="96" spans="1:6" s="66" customFormat="1" x14ac:dyDescent="0.25"/>
    <row r="97" s="66" customFormat="1" x14ac:dyDescent="0.25"/>
    <row r="98" s="66" customFormat="1" x14ac:dyDescent="0.25"/>
    <row r="99" s="66" customFormat="1" x14ac:dyDescent="0.25"/>
    <row r="100" s="66" customFormat="1" x14ac:dyDescent="0.25"/>
    <row r="101" s="66" customFormat="1" x14ac:dyDescent="0.25"/>
    <row r="102" s="66" customFormat="1" x14ac:dyDescent="0.25"/>
    <row r="103" s="66" customFormat="1" x14ac:dyDescent="0.25"/>
    <row r="104" s="66" customFormat="1" x14ac:dyDescent="0.25"/>
    <row r="105" s="66" customFormat="1" x14ac:dyDescent="0.25"/>
    <row r="106" s="66" customFormat="1" x14ac:dyDescent="0.25"/>
    <row r="107" s="66" customFormat="1" x14ac:dyDescent="0.25"/>
    <row r="108" s="66" customFormat="1" x14ac:dyDescent="0.25"/>
    <row r="109" s="66" customFormat="1" x14ac:dyDescent="0.25"/>
    <row r="110" s="66" customFormat="1" x14ac:dyDescent="0.25"/>
    <row r="111" s="66" customFormat="1" x14ac:dyDescent="0.25"/>
    <row r="112" s="66" customFormat="1" x14ac:dyDescent="0.25"/>
    <row r="113" s="66" customFormat="1" x14ac:dyDescent="0.25"/>
    <row r="114" s="66" customFormat="1" x14ac:dyDescent="0.25"/>
    <row r="115" s="66" customFormat="1" x14ac:dyDescent="0.25"/>
    <row r="116" s="66" customFormat="1" x14ac:dyDescent="0.25"/>
    <row r="117" s="66" customFormat="1" x14ac:dyDescent="0.25"/>
    <row r="118" s="66" customFormat="1" x14ac:dyDescent="0.25"/>
    <row r="119" s="66" customFormat="1" x14ac:dyDescent="0.25"/>
    <row r="120" s="66" customFormat="1" x14ac:dyDescent="0.25"/>
    <row r="121" s="66" customFormat="1" x14ac:dyDescent="0.25"/>
    <row r="122" s="66" customFormat="1" x14ac:dyDescent="0.25"/>
    <row r="123" s="66" customFormat="1" x14ac:dyDescent="0.25"/>
    <row r="124" s="66" customFormat="1" x14ac:dyDescent="0.25"/>
    <row r="125" s="66" customFormat="1" x14ac:dyDescent="0.25"/>
    <row r="126" s="66" customFormat="1" x14ac:dyDescent="0.25"/>
    <row r="127" s="66" customFormat="1" x14ac:dyDescent="0.25"/>
    <row r="128" s="66" customFormat="1" x14ac:dyDescent="0.25"/>
    <row r="129" s="66" customFormat="1" x14ac:dyDescent="0.25"/>
    <row r="130" s="66" customFormat="1" x14ac:dyDescent="0.25"/>
    <row r="131" s="66" customFormat="1" x14ac:dyDescent="0.25"/>
    <row r="132" s="66" customFormat="1" x14ac:dyDescent="0.25"/>
    <row r="133" s="66" customFormat="1" x14ac:dyDescent="0.25"/>
    <row r="134" s="66" customFormat="1" x14ac:dyDescent="0.25"/>
    <row r="135" s="66" customFormat="1" x14ac:dyDescent="0.25"/>
    <row r="136" s="66" customFormat="1" x14ac:dyDescent="0.25"/>
    <row r="137" s="66" customFormat="1" x14ac:dyDescent="0.25"/>
    <row r="138" s="66" customFormat="1" x14ac:dyDescent="0.25"/>
    <row r="139" s="66" customFormat="1" x14ac:dyDescent="0.25"/>
    <row r="140" s="66" customFormat="1" x14ac:dyDescent="0.25"/>
    <row r="141" s="66" customFormat="1" x14ac:dyDescent="0.25"/>
    <row r="142" s="66" customFormat="1" x14ac:dyDescent="0.25"/>
    <row r="143" s="66" customFormat="1" x14ac:dyDescent="0.25"/>
    <row r="144" s="66" customFormat="1" x14ac:dyDescent="0.25"/>
    <row r="145" s="66" customFormat="1" x14ac:dyDescent="0.25"/>
    <row r="146" s="66" customFormat="1" x14ac:dyDescent="0.25"/>
    <row r="147" s="66" customFormat="1" x14ac:dyDescent="0.25"/>
    <row r="148" s="66" customFormat="1" x14ac:dyDescent="0.25"/>
    <row r="149" s="66" customFormat="1" x14ac:dyDescent="0.25"/>
    <row r="150" s="66" customFormat="1" x14ac:dyDescent="0.25"/>
    <row r="151" s="66" customFormat="1" x14ac:dyDescent="0.25"/>
    <row r="152" s="66" customFormat="1" x14ac:dyDescent="0.25"/>
    <row r="153" s="66" customFormat="1" x14ac:dyDescent="0.25"/>
    <row r="154" s="66" customFormat="1" x14ac:dyDescent="0.25"/>
    <row r="155" s="66" customFormat="1" x14ac:dyDescent="0.25"/>
    <row r="156" s="66" customFormat="1" x14ac:dyDescent="0.25"/>
    <row r="157" s="66" customFormat="1" x14ac:dyDescent="0.25"/>
    <row r="158" s="66" customFormat="1" x14ac:dyDescent="0.25"/>
    <row r="159" s="66" customFormat="1" x14ac:dyDescent="0.25"/>
    <row r="160" s="66" customFormat="1" x14ac:dyDescent="0.25"/>
    <row r="161" s="66" customFormat="1" x14ac:dyDescent="0.25"/>
    <row r="162" s="66" customFormat="1" x14ac:dyDescent="0.25"/>
    <row r="163" s="66" customFormat="1" x14ac:dyDescent="0.25"/>
    <row r="164" s="66" customFormat="1" x14ac:dyDescent="0.25"/>
    <row r="165" s="66" customFormat="1" x14ac:dyDescent="0.25"/>
    <row r="166" s="66" customFormat="1" x14ac:dyDescent="0.25"/>
    <row r="167" s="66" customFormat="1" x14ac:dyDescent="0.25"/>
    <row r="168" s="66" customFormat="1" x14ac:dyDescent="0.25"/>
    <row r="169" s="66" customFormat="1" x14ac:dyDescent="0.25"/>
    <row r="170" s="66" customFormat="1" x14ac:dyDescent="0.25"/>
    <row r="171" s="66" customFormat="1" x14ac:dyDescent="0.25"/>
    <row r="172" s="66" customFormat="1" x14ac:dyDescent="0.25"/>
    <row r="173" s="66" customFormat="1" x14ac:dyDescent="0.25"/>
    <row r="174" s="66" customFormat="1" x14ac:dyDescent="0.25"/>
    <row r="175" s="66" customFormat="1" x14ac:dyDescent="0.25"/>
    <row r="176" s="66" customFormat="1" x14ac:dyDescent="0.25"/>
    <row r="177" s="66" customFormat="1" x14ac:dyDescent="0.25"/>
    <row r="178" s="66" customFormat="1" x14ac:dyDescent="0.25"/>
    <row r="179" s="66" customFormat="1" x14ac:dyDescent="0.25"/>
    <row r="180" s="66" customFormat="1" x14ac:dyDescent="0.25"/>
    <row r="181" s="66" customFormat="1" x14ac:dyDescent="0.25"/>
    <row r="182" s="66" customFormat="1" x14ac:dyDescent="0.25"/>
    <row r="183" s="66" customFormat="1" x14ac:dyDescent="0.25"/>
    <row r="184" s="66" customFormat="1" x14ac:dyDescent="0.25"/>
    <row r="185" s="66" customFormat="1" x14ac:dyDescent="0.25"/>
    <row r="186" s="66" customFormat="1" x14ac:dyDescent="0.25"/>
    <row r="187" s="66" customFormat="1" x14ac:dyDescent="0.25"/>
    <row r="188" s="66" customFormat="1" x14ac:dyDescent="0.25"/>
    <row r="189" s="66" customFormat="1" x14ac:dyDescent="0.25"/>
    <row r="190" s="66" customFormat="1" x14ac:dyDescent="0.25"/>
    <row r="191" s="66" customFormat="1" x14ac:dyDescent="0.25"/>
    <row r="192" s="66" customFormat="1" x14ac:dyDescent="0.25"/>
    <row r="193" s="66" customFormat="1" x14ac:dyDescent="0.25"/>
    <row r="194" s="66" customFormat="1" x14ac:dyDescent="0.25"/>
    <row r="195" s="66" customFormat="1" x14ac:dyDescent="0.25"/>
    <row r="196" s="66" customFormat="1" x14ac:dyDescent="0.25"/>
    <row r="197" s="66" customFormat="1" x14ac:dyDescent="0.25"/>
    <row r="198" s="66" customFormat="1" x14ac:dyDescent="0.25"/>
    <row r="199" s="66" customFormat="1" x14ac:dyDescent="0.25"/>
    <row r="200" s="66" customFormat="1" x14ac:dyDescent="0.25"/>
    <row r="201" s="66" customFormat="1" x14ac:dyDescent="0.25"/>
    <row r="202" s="66" customFormat="1" x14ac:dyDescent="0.25"/>
    <row r="203" s="66" customFormat="1" x14ac:dyDescent="0.25"/>
    <row r="204" s="66" customFormat="1" x14ac:dyDescent="0.25"/>
    <row r="205" s="66" customFormat="1" x14ac:dyDescent="0.25"/>
    <row r="206" s="66" customFormat="1" x14ac:dyDescent="0.25"/>
    <row r="207" s="66" customFormat="1" x14ac:dyDescent="0.25"/>
    <row r="208" s="66" customFormat="1" x14ac:dyDescent="0.25"/>
    <row r="209" s="66" customFormat="1" x14ac:dyDescent="0.25"/>
    <row r="210" s="66" customFormat="1" x14ac:dyDescent="0.25"/>
    <row r="211" s="66" customFormat="1" x14ac:dyDescent="0.25"/>
    <row r="212" s="66" customFormat="1" x14ac:dyDescent="0.25"/>
    <row r="213" s="66" customFormat="1" x14ac:dyDescent="0.25"/>
    <row r="214" s="66" customFormat="1" x14ac:dyDescent="0.25"/>
    <row r="215" s="66" customFormat="1" x14ac:dyDescent="0.25"/>
    <row r="216" s="66" customFormat="1" x14ac:dyDescent="0.25"/>
    <row r="217" s="66" customFormat="1" x14ac:dyDescent="0.25"/>
    <row r="218" s="66" customFormat="1" x14ac:dyDescent="0.25"/>
    <row r="219" s="66" customFormat="1" x14ac:dyDescent="0.25"/>
    <row r="220" s="66" customFormat="1" x14ac:dyDescent="0.25"/>
    <row r="221" s="66" customFormat="1" x14ac:dyDescent="0.25"/>
    <row r="222" s="66" customFormat="1" x14ac:dyDescent="0.25"/>
    <row r="223" s="66" customFormat="1" x14ac:dyDescent="0.25"/>
    <row r="224" s="66" customFormat="1" x14ac:dyDescent="0.25"/>
    <row r="225" s="66" customFormat="1" x14ac:dyDescent="0.25"/>
    <row r="226" s="66" customFormat="1" x14ac:dyDescent="0.25"/>
    <row r="227" s="66" customFormat="1" x14ac:dyDescent="0.25"/>
    <row r="228" s="66" customFormat="1" x14ac:dyDescent="0.25"/>
    <row r="229" s="66" customFormat="1" x14ac:dyDescent="0.25"/>
    <row r="230" s="66" customFormat="1" x14ac:dyDescent="0.25"/>
    <row r="231" s="66" customFormat="1" x14ac:dyDescent="0.25"/>
    <row r="232" s="66" customFormat="1" x14ac:dyDescent="0.25"/>
    <row r="233" s="66" customFormat="1" x14ac:dyDescent="0.25"/>
    <row r="234" s="66" customFormat="1" x14ac:dyDescent="0.25"/>
    <row r="235" s="66" customFormat="1" x14ac:dyDescent="0.25"/>
    <row r="236" s="66" customFormat="1" x14ac:dyDescent="0.25"/>
    <row r="237" s="66" customFormat="1" x14ac:dyDescent="0.25"/>
    <row r="238" s="66" customFormat="1" x14ac:dyDescent="0.25"/>
    <row r="239" s="66" customFormat="1" x14ac:dyDescent="0.25"/>
    <row r="240" s="66" customFormat="1" x14ac:dyDescent="0.25"/>
    <row r="241" s="66" customFormat="1" x14ac:dyDescent="0.25"/>
    <row r="242" s="66" customFormat="1" x14ac:dyDescent="0.25"/>
    <row r="243" s="66" customFormat="1" x14ac:dyDescent="0.25"/>
    <row r="244" s="66" customFormat="1" x14ac:dyDescent="0.25"/>
    <row r="245" s="66" customFormat="1" x14ac:dyDescent="0.25"/>
    <row r="246" s="66" customFormat="1" x14ac:dyDescent="0.25"/>
    <row r="247" s="66" customFormat="1" x14ac:dyDescent="0.25"/>
    <row r="248" s="66" customFormat="1" x14ac:dyDescent="0.25"/>
    <row r="249" s="66" customFormat="1" x14ac:dyDescent="0.25"/>
    <row r="250" s="66" customFormat="1" x14ac:dyDescent="0.25"/>
    <row r="251" s="66" customFormat="1" x14ac:dyDescent="0.25"/>
    <row r="252" s="66" customFormat="1" x14ac:dyDescent="0.25"/>
    <row r="253" s="66" customFormat="1" x14ac:dyDescent="0.25"/>
    <row r="254" s="66" customFormat="1" x14ac:dyDescent="0.25"/>
    <row r="255" s="66" customFormat="1" x14ac:dyDescent="0.25"/>
    <row r="256" s="66" customFormat="1" x14ac:dyDescent="0.25"/>
    <row r="257" s="66" customFormat="1" x14ac:dyDescent="0.25"/>
    <row r="258" s="66" customFormat="1" x14ac:dyDescent="0.25"/>
    <row r="259" s="66" customFormat="1" x14ac:dyDescent="0.25"/>
    <row r="260" s="66" customFormat="1" x14ac:dyDescent="0.25"/>
    <row r="261" s="66" customFormat="1" x14ac:dyDescent="0.25"/>
    <row r="262" s="66" customFormat="1" x14ac:dyDescent="0.25"/>
    <row r="263" s="66" customFormat="1" x14ac:dyDescent="0.25"/>
    <row r="264" s="66" customFormat="1" x14ac:dyDescent="0.25"/>
    <row r="265" s="66" customFormat="1" x14ac:dyDescent="0.25"/>
    <row r="266" s="66" customFormat="1" x14ac:dyDescent="0.25"/>
    <row r="267" s="66" customFormat="1" x14ac:dyDescent="0.25"/>
    <row r="268" s="66" customFormat="1" x14ac:dyDescent="0.25"/>
    <row r="269" s="66" customFormat="1" x14ac:dyDescent="0.25"/>
    <row r="270" s="66" customFormat="1" x14ac:dyDescent="0.25"/>
    <row r="271" s="66" customFormat="1" x14ac:dyDescent="0.25"/>
    <row r="272" s="66" customFormat="1" x14ac:dyDescent="0.25"/>
    <row r="273" s="66" customFormat="1" x14ac:dyDescent="0.25"/>
    <row r="274" s="66" customFormat="1" x14ac:dyDescent="0.25"/>
    <row r="275" s="66" customFormat="1" x14ac:dyDescent="0.25"/>
    <row r="276" s="66" customFormat="1" x14ac:dyDescent="0.25"/>
    <row r="277" s="66" customFormat="1" x14ac:dyDescent="0.25"/>
    <row r="278" s="66" customFormat="1" x14ac:dyDescent="0.25"/>
    <row r="279" s="66" customFormat="1" x14ac:dyDescent="0.25"/>
    <row r="280" s="66" customFormat="1" x14ac:dyDescent="0.25"/>
    <row r="281" s="66" customFormat="1" x14ac:dyDescent="0.25"/>
    <row r="282" s="66" customFormat="1" x14ac:dyDescent="0.25"/>
    <row r="283" s="66" customFormat="1" x14ac:dyDescent="0.25"/>
    <row r="284" s="66" customFormat="1" x14ac:dyDescent="0.25"/>
    <row r="285" s="66" customFormat="1" x14ac:dyDescent="0.25"/>
    <row r="286" s="66" customFormat="1" x14ac:dyDescent="0.25"/>
    <row r="287" s="66" customFormat="1" x14ac:dyDescent="0.25"/>
    <row r="288" s="66" customFormat="1" x14ac:dyDescent="0.25"/>
    <row r="289" s="66" customFormat="1" x14ac:dyDescent="0.25"/>
    <row r="290" s="66" customFormat="1" x14ac:dyDescent="0.25"/>
    <row r="291" s="66" customFormat="1" x14ac:dyDescent="0.25"/>
    <row r="292" s="66" customFormat="1" x14ac:dyDescent="0.25"/>
    <row r="293" s="66" customFormat="1" x14ac:dyDescent="0.25"/>
    <row r="294" s="66" customFormat="1" x14ac:dyDescent="0.25"/>
    <row r="295" s="66" customFormat="1" x14ac:dyDescent="0.25"/>
    <row r="296" s="66" customFormat="1" x14ac:dyDescent="0.25"/>
    <row r="297" s="66" customFormat="1" x14ac:dyDescent="0.25"/>
    <row r="298" s="66" customFormat="1" x14ac:dyDescent="0.25"/>
    <row r="299" s="66" customFormat="1" x14ac:dyDescent="0.25"/>
    <row r="300" s="66" customFormat="1" x14ac:dyDescent="0.25"/>
    <row r="301" s="66" customFormat="1" x14ac:dyDescent="0.25"/>
    <row r="302" s="66" customFormat="1" x14ac:dyDescent="0.25"/>
    <row r="303" s="66" customFormat="1" x14ac:dyDescent="0.25"/>
    <row r="304" s="66" customFormat="1" x14ac:dyDescent="0.25"/>
    <row r="305" s="66" customFormat="1" x14ac:dyDescent="0.25"/>
    <row r="306" s="66" customFormat="1" x14ac:dyDescent="0.25"/>
    <row r="307" s="66" customFormat="1" x14ac:dyDescent="0.25"/>
    <row r="308" s="66" customFormat="1" x14ac:dyDescent="0.25"/>
    <row r="309" s="66" customFormat="1" x14ac:dyDescent="0.25"/>
    <row r="310" s="66" customFormat="1" x14ac:dyDescent="0.25"/>
    <row r="311" s="66" customFormat="1" x14ac:dyDescent="0.25"/>
    <row r="312" s="66" customFormat="1" x14ac:dyDescent="0.25"/>
    <row r="313" s="66" customFormat="1" x14ac:dyDescent="0.25"/>
    <row r="314" s="66" customFormat="1" x14ac:dyDescent="0.25"/>
    <row r="315" s="66" customFormat="1" x14ac:dyDescent="0.25"/>
    <row r="316" s="66" customFormat="1" x14ac:dyDescent="0.25"/>
    <row r="317" s="66" customFormat="1" x14ac:dyDescent="0.25"/>
    <row r="318" s="66" customFormat="1" x14ac:dyDescent="0.25"/>
    <row r="319" s="66" customFormat="1" x14ac:dyDescent="0.25"/>
    <row r="320" s="66" customFormat="1" x14ac:dyDescent="0.25"/>
    <row r="321" s="66" customFormat="1" x14ac:dyDescent="0.25"/>
    <row r="322" s="66" customFormat="1" x14ac:dyDescent="0.25"/>
    <row r="323" s="66" customFormat="1" x14ac:dyDescent="0.25"/>
    <row r="324" s="66" customFormat="1" x14ac:dyDescent="0.25"/>
    <row r="325" s="66" customFormat="1" x14ac:dyDescent="0.25"/>
    <row r="326" s="66" customFormat="1" x14ac:dyDescent="0.25"/>
    <row r="327" s="66" customFormat="1" x14ac:dyDescent="0.25"/>
    <row r="328" s="66" customFormat="1" x14ac:dyDescent="0.25"/>
    <row r="329" s="66" customFormat="1" x14ac:dyDescent="0.25"/>
    <row r="330" s="66" customFormat="1" x14ac:dyDescent="0.25"/>
    <row r="331" s="66" customFormat="1" x14ac:dyDescent="0.25"/>
    <row r="332" s="66" customFormat="1" x14ac:dyDescent="0.25"/>
    <row r="333" s="66" customFormat="1" x14ac:dyDescent="0.25"/>
    <row r="334" s="66" customFormat="1" x14ac:dyDescent="0.25"/>
    <row r="335" s="66" customFormat="1" x14ac:dyDescent="0.25"/>
    <row r="336" s="66" customFormat="1" x14ac:dyDescent="0.25"/>
    <row r="337" s="66" customFormat="1" x14ac:dyDescent="0.25"/>
    <row r="338" s="66" customFormat="1" x14ac:dyDescent="0.25"/>
    <row r="339" s="66" customFormat="1" x14ac:dyDescent="0.25"/>
    <row r="340" s="66" customFormat="1" x14ac:dyDescent="0.25"/>
    <row r="341" s="66" customFormat="1" x14ac:dyDescent="0.25"/>
    <row r="342" s="66" customFormat="1" x14ac:dyDescent="0.25"/>
    <row r="343" s="66" customFormat="1" x14ac:dyDescent="0.25"/>
    <row r="344" s="66" customFormat="1" x14ac:dyDescent="0.25"/>
    <row r="345" s="66" customFormat="1" x14ac:dyDescent="0.25"/>
    <row r="346" s="66" customFormat="1" x14ac:dyDescent="0.25"/>
    <row r="347" s="66" customFormat="1" x14ac:dyDescent="0.25"/>
    <row r="348" s="66" customFormat="1" x14ac:dyDescent="0.25"/>
    <row r="349" s="66" customFormat="1" x14ac:dyDescent="0.25"/>
    <row r="350" s="66" customFormat="1" x14ac:dyDescent="0.25"/>
    <row r="351" s="66" customFormat="1" x14ac:dyDescent="0.25"/>
    <row r="352" s="66" customFormat="1" x14ac:dyDescent="0.25"/>
    <row r="353" s="66" customFormat="1" x14ac:dyDescent="0.25"/>
    <row r="354" s="66" customFormat="1" x14ac:dyDescent="0.25"/>
    <row r="355" s="66" customFormat="1" x14ac:dyDescent="0.25"/>
    <row r="356" s="66" customFormat="1" x14ac:dyDescent="0.25"/>
    <row r="357" s="66" customFormat="1" x14ac:dyDescent="0.25"/>
    <row r="358" s="66" customFormat="1" x14ac:dyDescent="0.25"/>
    <row r="359" s="66" customFormat="1" x14ac:dyDescent="0.25"/>
    <row r="360" s="66" customFormat="1" x14ac:dyDescent="0.25"/>
    <row r="361" s="66" customFormat="1" x14ac:dyDescent="0.25"/>
    <row r="362" s="66" customFormat="1" x14ac:dyDescent="0.25"/>
    <row r="363" s="66" customFormat="1" x14ac:dyDescent="0.25"/>
    <row r="364" s="66" customFormat="1" x14ac:dyDescent="0.25"/>
    <row r="365" s="66" customFormat="1" x14ac:dyDescent="0.25"/>
    <row r="366" s="66" customFormat="1" x14ac:dyDescent="0.25"/>
    <row r="367" s="66" customFormat="1" x14ac:dyDescent="0.25"/>
    <row r="368" s="66" customFormat="1" x14ac:dyDescent="0.25"/>
    <row r="369" s="66" customFormat="1" x14ac:dyDescent="0.25"/>
    <row r="370" s="66" customFormat="1" x14ac:dyDescent="0.25"/>
    <row r="371" s="66" customFormat="1" x14ac:dyDescent="0.25"/>
    <row r="372" s="66" customFormat="1" x14ac:dyDescent="0.25"/>
    <row r="373" s="66" customFormat="1" x14ac:dyDescent="0.25"/>
    <row r="374" s="66" customFormat="1" x14ac:dyDescent="0.25"/>
    <row r="375" s="66" customFormat="1" x14ac:dyDescent="0.25"/>
    <row r="376" s="66" customFormat="1" x14ac:dyDescent="0.25"/>
    <row r="377" s="66" customFormat="1" x14ac:dyDescent="0.25"/>
    <row r="378" s="66" customFormat="1" x14ac:dyDescent="0.25"/>
    <row r="379" s="66" customFormat="1" x14ac:dyDescent="0.25"/>
    <row r="380" s="66" customFormat="1" x14ac:dyDescent="0.25"/>
    <row r="381" s="66" customFormat="1" x14ac:dyDescent="0.25"/>
    <row r="382" s="66" customFormat="1" x14ac:dyDescent="0.25"/>
    <row r="383" s="66" customFormat="1" x14ac:dyDescent="0.25"/>
    <row r="384" s="66" customFormat="1" x14ac:dyDescent="0.25"/>
    <row r="385" s="66" customFormat="1" x14ac:dyDescent="0.25"/>
    <row r="386" s="66" customFormat="1" x14ac:dyDescent="0.25"/>
    <row r="387" s="66" customFormat="1" x14ac:dyDescent="0.25"/>
    <row r="388" s="66" customFormat="1" x14ac:dyDescent="0.25"/>
    <row r="389" s="66" customFormat="1" x14ac:dyDescent="0.25"/>
    <row r="390" s="66" customFormat="1" x14ac:dyDescent="0.25"/>
    <row r="391" s="66" customFormat="1" x14ac:dyDescent="0.25"/>
    <row r="392" s="66" customFormat="1" x14ac:dyDescent="0.25"/>
    <row r="393" s="66" customFormat="1" x14ac:dyDescent="0.25"/>
    <row r="394" s="66" customFormat="1" x14ac:dyDescent="0.25"/>
    <row r="395" s="66" customFormat="1" x14ac:dyDescent="0.25"/>
    <row r="396" s="66" customFormat="1" x14ac:dyDescent="0.25"/>
    <row r="397" s="66" customFormat="1" x14ac:dyDescent="0.25"/>
    <row r="398" s="66" customFormat="1" x14ac:dyDescent="0.25"/>
    <row r="399" s="66" customFormat="1" x14ac:dyDescent="0.25"/>
    <row r="400" s="66" customFormat="1" x14ac:dyDescent="0.25"/>
    <row r="401" s="66" customFormat="1" x14ac:dyDescent="0.25"/>
    <row r="402" s="66" customFormat="1" x14ac:dyDescent="0.25"/>
    <row r="403" s="66" customFormat="1" x14ac:dyDescent="0.25"/>
    <row r="404" s="66" customFormat="1" x14ac:dyDescent="0.25"/>
    <row r="405" s="66" customFormat="1" x14ac:dyDescent="0.25"/>
    <row r="406" s="66" customFormat="1" x14ac:dyDescent="0.25"/>
    <row r="407" s="66" customFormat="1" x14ac:dyDescent="0.25"/>
    <row r="408" s="66" customFormat="1" x14ac:dyDescent="0.25"/>
    <row r="409" s="66" customFormat="1" x14ac:dyDescent="0.25"/>
    <row r="410" s="66" customFormat="1" x14ac:dyDescent="0.25"/>
    <row r="411" s="66" customFormat="1" x14ac:dyDescent="0.25"/>
    <row r="412" s="66" customFormat="1" x14ac:dyDescent="0.25"/>
    <row r="413" s="66" customFormat="1" x14ac:dyDescent="0.25"/>
    <row r="414" s="66" customFormat="1" x14ac:dyDescent="0.25"/>
    <row r="415" s="66" customFormat="1" x14ac:dyDescent="0.25"/>
    <row r="416" s="66" customFormat="1" x14ac:dyDescent="0.25"/>
    <row r="417" s="66" customFormat="1" x14ac:dyDescent="0.25"/>
    <row r="418" s="66" customFormat="1" x14ac:dyDescent="0.25"/>
    <row r="419" s="66" customFormat="1" x14ac:dyDescent="0.25"/>
    <row r="420" s="66" customFormat="1" x14ac:dyDescent="0.25"/>
    <row r="421" s="66" customFormat="1" x14ac:dyDescent="0.25"/>
    <row r="422" s="66" customFormat="1" x14ac:dyDescent="0.25"/>
    <row r="423" s="66" customFormat="1" x14ac:dyDescent="0.25"/>
    <row r="424" s="66" customFormat="1" x14ac:dyDescent="0.25"/>
    <row r="425" s="66" customFormat="1" x14ac:dyDescent="0.25"/>
    <row r="426" s="66" customFormat="1" x14ac:dyDescent="0.25"/>
    <row r="427" s="66" customFormat="1" x14ac:dyDescent="0.25"/>
    <row r="428" s="66" customFormat="1" x14ac:dyDescent="0.25"/>
    <row r="429" s="66" customFormat="1" x14ac:dyDescent="0.25"/>
    <row r="430" s="66" customFormat="1" x14ac:dyDescent="0.25"/>
    <row r="431" s="66" customFormat="1" x14ac:dyDescent="0.25"/>
    <row r="432" s="66" customFormat="1" x14ac:dyDescent="0.25"/>
    <row r="433" s="66" customFormat="1" x14ac:dyDescent="0.25"/>
    <row r="434" s="66" customFormat="1" x14ac:dyDescent="0.25"/>
    <row r="435" s="66" customFormat="1" x14ac:dyDescent="0.25"/>
    <row r="436" s="66" customFormat="1" x14ac:dyDescent="0.25"/>
    <row r="437" s="66" customFormat="1" x14ac:dyDescent="0.25"/>
    <row r="438" s="66" customFormat="1" x14ac:dyDescent="0.25"/>
    <row r="439" s="66" customFormat="1" x14ac:dyDescent="0.25"/>
    <row r="440" s="66" customFormat="1" x14ac:dyDescent="0.25"/>
    <row r="441" s="66" customFormat="1" x14ac:dyDescent="0.25"/>
    <row r="442" s="66" customFormat="1" x14ac:dyDescent="0.25"/>
    <row r="443" s="66" customFormat="1" x14ac:dyDescent="0.25"/>
    <row r="444" s="66" customFormat="1" x14ac:dyDescent="0.25"/>
    <row r="445" s="66" customFormat="1" x14ac:dyDescent="0.25"/>
    <row r="446" s="66" customFormat="1" x14ac:dyDescent="0.25"/>
    <row r="447" s="66" customFormat="1" x14ac:dyDescent="0.25"/>
    <row r="448" s="66" customFormat="1" x14ac:dyDescent="0.25"/>
    <row r="449" s="66" customFormat="1" x14ac:dyDescent="0.25"/>
    <row r="450" s="66" customFormat="1" x14ac:dyDescent="0.25"/>
    <row r="451" s="66" customFormat="1" x14ac:dyDescent="0.25"/>
    <row r="452" s="66" customFormat="1" x14ac:dyDescent="0.25"/>
    <row r="453" s="66" customFormat="1" x14ac:dyDescent="0.25"/>
    <row r="454" s="66" customFormat="1" x14ac:dyDescent="0.25"/>
    <row r="455" s="66" customFormat="1" x14ac:dyDescent="0.25"/>
    <row r="456" s="66" customFormat="1" x14ac:dyDescent="0.25"/>
    <row r="457" s="66" customFormat="1" x14ac:dyDescent="0.25"/>
    <row r="458" s="66" customFormat="1" x14ac:dyDescent="0.25"/>
    <row r="459" s="66" customFormat="1" x14ac:dyDescent="0.25"/>
    <row r="460" s="66" customFormat="1" x14ac:dyDescent="0.25"/>
    <row r="461" s="66" customFormat="1" x14ac:dyDescent="0.25"/>
    <row r="462" s="66" customFormat="1" x14ac:dyDescent="0.25"/>
    <row r="463" s="66" customFormat="1" x14ac:dyDescent="0.25"/>
    <row r="464" s="66" customFormat="1" x14ac:dyDescent="0.25"/>
    <row r="465" s="66" customFormat="1" x14ac:dyDescent="0.25"/>
    <row r="466" s="66" customFormat="1" x14ac:dyDescent="0.25"/>
    <row r="467" s="66" customFormat="1" x14ac:dyDescent="0.25"/>
    <row r="468" s="66" customFormat="1" x14ac:dyDescent="0.25"/>
    <row r="469" s="66" customFormat="1" x14ac:dyDescent="0.25"/>
    <row r="470" s="66" customFormat="1" x14ac:dyDescent="0.25"/>
    <row r="471" s="66" customFormat="1" x14ac:dyDescent="0.25"/>
    <row r="472" s="66" customFormat="1" x14ac:dyDescent="0.25"/>
    <row r="473" s="66" customFormat="1" x14ac:dyDescent="0.25"/>
    <row r="474" s="66" customFormat="1" x14ac:dyDescent="0.25"/>
    <row r="475" s="66" customFormat="1" x14ac:dyDescent="0.25"/>
    <row r="476" s="66" customFormat="1" x14ac:dyDescent="0.25"/>
    <row r="477" s="66" customFormat="1" x14ac:dyDescent="0.25"/>
    <row r="478" s="66" customFormat="1" x14ac:dyDescent="0.25"/>
    <row r="479" s="66" customFormat="1" x14ac:dyDescent="0.25"/>
    <row r="480" s="66" customFormat="1" x14ac:dyDescent="0.25"/>
    <row r="481" s="66" customFormat="1" x14ac:dyDescent="0.25"/>
    <row r="482" s="66" customFormat="1" x14ac:dyDescent="0.25"/>
    <row r="483" s="66" customFormat="1" x14ac:dyDescent="0.25"/>
    <row r="484" s="66" customFormat="1" x14ac:dyDescent="0.25"/>
    <row r="485" s="66" customFormat="1" x14ac:dyDescent="0.25"/>
    <row r="486" s="66" customFormat="1" x14ac:dyDescent="0.25"/>
    <row r="487" s="66" customFormat="1" x14ac:dyDescent="0.25"/>
    <row r="488" s="66" customFormat="1" x14ac:dyDescent="0.25"/>
    <row r="489" s="66" customFormat="1" x14ac:dyDescent="0.25"/>
    <row r="490" s="66" customFormat="1" x14ac:dyDescent="0.25"/>
    <row r="491" s="66" customFormat="1" x14ac:dyDescent="0.25"/>
    <row r="492" s="66" customFormat="1" x14ac:dyDescent="0.25"/>
    <row r="493" s="66" customFormat="1" x14ac:dyDescent="0.25"/>
    <row r="494" s="66" customFormat="1" x14ac:dyDescent="0.25"/>
    <row r="495" s="66" customFormat="1" x14ac:dyDescent="0.25"/>
    <row r="496" s="66" customFormat="1" x14ac:dyDescent="0.25"/>
    <row r="497" s="66" customFormat="1" x14ac:dyDescent="0.25"/>
    <row r="498" s="66" customFormat="1" x14ac:dyDescent="0.25"/>
    <row r="499" s="66" customFormat="1" x14ac:dyDescent="0.25"/>
    <row r="500" s="66" customFormat="1" x14ac:dyDescent="0.25"/>
    <row r="501" s="66" customFormat="1" x14ac:dyDescent="0.25"/>
    <row r="502" s="66" customFormat="1" x14ac:dyDescent="0.25"/>
    <row r="503" s="66" customFormat="1" x14ac:dyDescent="0.25"/>
    <row r="504" s="66" customFormat="1" x14ac:dyDescent="0.25"/>
    <row r="505" s="66" customFormat="1" x14ac:dyDescent="0.25"/>
    <row r="506" s="66" customFormat="1" x14ac:dyDescent="0.25"/>
    <row r="507" s="66" customFormat="1" x14ac:dyDescent="0.25"/>
    <row r="508" s="66" customFormat="1" x14ac:dyDescent="0.25"/>
    <row r="509" s="66" customFormat="1" x14ac:dyDescent="0.25"/>
    <row r="510" s="66" customFormat="1" x14ac:dyDescent="0.25"/>
    <row r="511" s="66" customFormat="1" x14ac:dyDescent="0.25"/>
    <row r="512" s="66" customFormat="1" x14ac:dyDescent="0.25"/>
    <row r="513" s="66" customFormat="1" x14ac:dyDescent="0.25"/>
    <row r="514" s="66" customFormat="1" x14ac:dyDescent="0.25"/>
    <row r="515" s="66" customFormat="1" x14ac:dyDescent="0.25"/>
    <row r="516" s="66" customFormat="1" x14ac:dyDescent="0.25"/>
    <row r="517" s="66" customFormat="1" x14ac:dyDescent="0.25"/>
    <row r="518" s="66" customFormat="1" x14ac:dyDescent="0.25"/>
    <row r="519" s="66" customFormat="1" x14ac:dyDescent="0.25"/>
    <row r="520" s="66" customFormat="1" x14ac:dyDescent="0.25"/>
    <row r="521" s="66" customFormat="1" x14ac:dyDescent="0.25"/>
    <row r="522" s="66" customFormat="1" x14ac:dyDescent="0.25"/>
    <row r="523" s="66" customFormat="1" x14ac:dyDescent="0.25"/>
    <row r="524" s="66" customFormat="1" x14ac:dyDescent="0.25"/>
    <row r="525" s="66" customFormat="1" x14ac:dyDescent="0.25"/>
    <row r="526" s="66" customFormat="1" x14ac:dyDescent="0.25"/>
    <row r="527" s="66" customFormat="1" x14ac:dyDescent="0.25"/>
    <row r="528" s="66" customFormat="1" x14ac:dyDescent="0.25"/>
    <row r="529" s="66" customFormat="1" x14ac:dyDescent="0.25"/>
    <row r="530" s="66" customFormat="1" x14ac:dyDescent="0.25"/>
    <row r="531" s="66" customFormat="1" x14ac:dyDescent="0.25"/>
    <row r="532" s="66" customFormat="1" x14ac:dyDescent="0.25"/>
    <row r="533" s="66" customFormat="1" x14ac:dyDescent="0.25"/>
    <row r="534" s="66" customFormat="1" x14ac:dyDescent="0.25"/>
    <row r="535" s="66" customFormat="1" x14ac:dyDescent="0.25"/>
    <row r="536" s="66" customFormat="1" x14ac:dyDescent="0.25"/>
    <row r="537" s="66" customFormat="1" x14ac:dyDescent="0.25"/>
    <row r="538" s="66" customFormat="1" x14ac:dyDescent="0.25"/>
    <row r="539" s="66" customFormat="1" x14ac:dyDescent="0.25"/>
    <row r="540" s="66" customFormat="1" x14ac:dyDescent="0.25"/>
    <row r="541" s="66" customFormat="1" x14ac:dyDescent="0.25"/>
    <row r="542" s="66" customFormat="1" x14ac:dyDescent="0.25"/>
    <row r="543" s="66" customFormat="1" x14ac:dyDescent="0.25"/>
    <row r="544" s="66" customFormat="1" x14ac:dyDescent="0.25"/>
    <row r="545" s="66" customFormat="1" x14ac:dyDescent="0.25"/>
    <row r="546" s="66" customFormat="1" x14ac:dyDescent="0.25"/>
    <row r="547" s="66" customFormat="1" x14ac:dyDescent="0.25"/>
    <row r="548" s="66" customFormat="1" x14ac:dyDescent="0.25"/>
    <row r="549" s="66" customFormat="1" x14ac:dyDescent="0.25"/>
    <row r="550" s="66" customFormat="1" x14ac:dyDescent="0.25"/>
    <row r="551" s="66" customFormat="1" x14ac:dyDescent="0.25"/>
    <row r="552" s="66" customFormat="1" x14ac:dyDescent="0.25"/>
    <row r="553" s="66" customFormat="1" x14ac:dyDescent="0.25"/>
    <row r="554" s="66" customFormat="1" x14ac:dyDescent="0.25"/>
    <row r="555" s="66" customFormat="1" x14ac:dyDescent="0.25"/>
    <row r="556" s="66" customFormat="1" x14ac:dyDescent="0.25"/>
    <row r="557" s="66" customFormat="1" x14ac:dyDescent="0.25"/>
    <row r="558" s="66" customFormat="1" x14ac:dyDescent="0.25"/>
    <row r="559" s="66" customFormat="1" x14ac:dyDescent="0.25"/>
    <row r="560" s="66" customFormat="1" x14ac:dyDescent="0.25"/>
    <row r="561" s="66" customFormat="1" x14ac:dyDescent="0.25"/>
    <row r="562" s="66" customFormat="1" x14ac:dyDescent="0.25"/>
    <row r="563" s="66" customFormat="1" x14ac:dyDescent="0.25"/>
    <row r="564" s="66" customFormat="1" x14ac:dyDescent="0.25"/>
    <row r="565" s="66" customFormat="1" x14ac:dyDescent="0.25"/>
    <row r="566" s="66" customFormat="1" x14ac:dyDescent="0.25"/>
    <row r="567" s="66" customFormat="1" x14ac:dyDescent="0.25"/>
    <row r="568" s="66" customFormat="1" x14ac:dyDescent="0.25"/>
    <row r="569" s="66" customFormat="1" x14ac:dyDescent="0.25"/>
    <row r="570" s="66" customFormat="1" x14ac:dyDescent="0.25"/>
    <row r="571" s="66" customFormat="1" x14ac:dyDescent="0.25"/>
    <row r="572" s="66" customFormat="1" x14ac:dyDescent="0.25"/>
    <row r="573" s="66" customFormat="1" x14ac:dyDescent="0.25"/>
    <row r="574" s="66" customFormat="1" x14ac:dyDescent="0.25"/>
    <row r="575" s="66" customFormat="1" x14ac:dyDescent="0.25"/>
    <row r="576" s="66" customFormat="1" x14ac:dyDescent="0.25"/>
    <row r="577" s="66" customFormat="1" x14ac:dyDescent="0.25"/>
    <row r="578" s="66" customFormat="1" x14ac:dyDescent="0.25"/>
    <row r="579" s="66" customFormat="1" x14ac:dyDescent="0.25"/>
    <row r="580" s="66" customFormat="1" x14ac:dyDescent="0.25"/>
    <row r="581" s="66" customFormat="1" x14ac:dyDescent="0.25"/>
    <row r="582" s="66" customFormat="1" x14ac:dyDescent="0.25"/>
    <row r="583" s="66" customFormat="1" x14ac:dyDescent="0.25"/>
    <row r="584" s="66" customFormat="1" x14ac:dyDescent="0.25"/>
    <row r="585" s="66" customFormat="1" x14ac:dyDescent="0.25"/>
    <row r="586" s="66" customFormat="1" x14ac:dyDescent="0.25"/>
    <row r="587" s="66" customFormat="1" x14ac:dyDescent="0.25"/>
    <row r="588" s="66" customFormat="1" x14ac:dyDescent="0.25"/>
    <row r="589" s="66" customFormat="1" x14ac:dyDescent="0.25"/>
    <row r="590" s="66" customFormat="1" x14ac:dyDescent="0.25"/>
    <row r="591" s="66" customFormat="1" x14ac:dyDescent="0.25"/>
    <row r="592" s="66" customFormat="1" x14ac:dyDescent="0.25"/>
    <row r="593" s="66" customFormat="1" x14ac:dyDescent="0.25"/>
    <row r="594" s="66" customFormat="1" x14ac:dyDescent="0.25"/>
    <row r="595" s="66" customFormat="1" x14ac:dyDescent="0.25"/>
    <row r="596" s="66" customFormat="1" x14ac:dyDescent="0.25"/>
    <row r="597" s="66" customFormat="1" x14ac:dyDescent="0.25"/>
    <row r="598" s="66" customFormat="1" x14ac:dyDescent="0.25"/>
    <row r="599" s="66" customFormat="1" x14ac:dyDescent="0.25"/>
    <row r="600" s="66" customFormat="1" x14ac:dyDescent="0.25"/>
    <row r="601" s="66" customFormat="1" x14ac:dyDescent="0.25"/>
    <row r="602" s="66" customFormat="1" x14ac:dyDescent="0.25"/>
    <row r="603" s="66" customFormat="1" x14ac:dyDescent="0.25"/>
    <row r="604" s="66" customFormat="1" x14ac:dyDescent="0.25"/>
    <row r="605" s="66" customFormat="1" x14ac:dyDescent="0.25"/>
    <row r="606" s="66" customFormat="1" x14ac:dyDescent="0.25"/>
    <row r="607" s="66" customFormat="1" x14ac:dyDescent="0.25"/>
    <row r="608" s="66" customFormat="1" x14ac:dyDescent="0.25"/>
    <row r="609" s="66" customFormat="1" x14ac:dyDescent="0.25"/>
    <row r="610" s="66" customFormat="1" x14ac:dyDescent="0.25"/>
    <row r="611" s="66" customFormat="1" x14ac:dyDescent="0.25"/>
    <row r="612" s="66" customFormat="1" x14ac:dyDescent="0.25"/>
    <row r="613" s="66" customFormat="1" x14ac:dyDescent="0.25"/>
    <row r="614" s="66" customFormat="1" x14ac:dyDescent="0.25"/>
    <row r="615" s="66" customFormat="1" x14ac:dyDescent="0.25"/>
    <row r="616" s="66" customFormat="1" x14ac:dyDescent="0.25"/>
    <row r="617" s="66" customFormat="1" x14ac:dyDescent="0.25"/>
    <row r="618" s="66" customFormat="1" x14ac:dyDescent="0.25"/>
    <row r="619" s="66" customFormat="1" x14ac:dyDescent="0.25"/>
    <row r="620" s="66" customFormat="1" x14ac:dyDescent="0.25"/>
    <row r="621" s="66" customFormat="1" x14ac:dyDescent="0.25"/>
    <row r="622" s="66" customFormat="1" x14ac:dyDescent="0.25"/>
    <row r="623" s="66" customFormat="1" x14ac:dyDescent="0.25"/>
    <row r="624" s="66" customFormat="1" x14ac:dyDescent="0.25"/>
    <row r="625" s="66" customFormat="1" x14ac:dyDescent="0.25"/>
    <row r="626" s="66" customFormat="1" x14ac:dyDescent="0.25"/>
    <row r="627" s="66" customFormat="1" x14ac:dyDescent="0.25"/>
    <row r="628" s="66" customFormat="1" x14ac:dyDescent="0.25"/>
    <row r="629" s="66" customFormat="1" x14ac:dyDescent="0.25"/>
    <row r="630" s="66" customFormat="1" x14ac:dyDescent="0.25"/>
    <row r="631" s="66" customFormat="1" x14ac:dyDescent="0.25"/>
    <row r="632" s="66" customFormat="1" x14ac:dyDescent="0.25"/>
    <row r="633" s="66" customFormat="1" x14ac:dyDescent="0.25"/>
    <row r="634" s="66" customFormat="1" x14ac:dyDescent="0.25"/>
    <row r="635" s="66" customFormat="1" x14ac:dyDescent="0.25"/>
    <row r="636" s="66" customFormat="1" x14ac:dyDescent="0.25"/>
    <row r="637" s="66" customFormat="1" x14ac:dyDescent="0.25"/>
    <row r="638" s="66" customFormat="1" x14ac:dyDescent="0.25"/>
    <row r="639" s="66" customFormat="1" x14ac:dyDescent="0.25"/>
    <row r="640" s="66" customFormat="1" x14ac:dyDescent="0.25"/>
    <row r="641" s="66" customFormat="1" x14ac:dyDescent="0.25"/>
    <row r="642" s="66" customFormat="1" x14ac:dyDescent="0.25"/>
    <row r="643" s="66" customFormat="1" x14ac:dyDescent="0.25"/>
    <row r="644" s="66" customFormat="1" x14ac:dyDescent="0.25"/>
    <row r="645" s="66" customFormat="1" x14ac:dyDescent="0.25"/>
    <row r="646" s="66" customFormat="1" x14ac:dyDescent="0.25"/>
    <row r="647" s="66" customFormat="1" x14ac:dyDescent="0.25"/>
    <row r="648" s="66" customFormat="1" x14ac:dyDescent="0.25"/>
    <row r="649" s="66" customFormat="1" x14ac:dyDescent="0.25"/>
    <row r="650" s="66" customFormat="1" x14ac:dyDescent="0.25"/>
    <row r="651" s="66" customFormat="1" x14ac:dyDescent="0.25"/>
    <row r="652" s="66" customFormat="1" x14ac:dyDescent="0.25"/>
    <row r="653" s="66" customFormat="1" x14ac:dyDescent="0.25"/>
    <row r="654" s="66" customFormat="1" x14ac:dyDescent="0.25"/>
    <row r="655" s="66" customFormat="1" x14ac:dyDescent="0.25"/>
    <row r="656" s="66" customFormat="1" x14ac:dyDescent="0.25"/>
    <row r="657" s="66" customFormat="1" x14ac:dyDescent="0.25"/>
    <row r="658" s="66" customFormat="1" x14ac:dyDescent="0.25"/>
    <row r="659" s="66" customFormat="1" x14ac:dyDescent="0.25"/>
    <row r="660" s="66" customFormat="1" x14ac:dyDescent="0.25"/>
    <row r="661" s="66" customFormat="1" x14ac:dyDescent="0.25"/>
    <row r="662" s="66" customFormat="1" x14ac:dyDescent="0.25"/>
    <row r="663" s="66" customFormat="1" x14ac:dyDescent="0.25"/>
    <row r="664" s="66" customFormat="1" x14ac:dyDescent="0.25"/>
    <row r="665" s="66" customFormat="1" x14ac:dyDescent="0.25"/>
    <row r="666" s="66" customFormat="1" x14ac:dyDescent="0.25"/>
    <row r="667" s="66" customFormat="1" x14ac:dyDescent="0.25"/>
    <row r="668" s="66" customFormat="1" x14ac:dyDescent="0.25"/>
    <row r="669" s="66" customFormat="1" x14ac:dyDescent="0.25"/>
    <row r="670" s="66" customFormat="1" x14ac:dyDescent="0.25"/>
    <row r="671" s="66" customFormat="1" x14ac:dyDescent="0.25"/>
    <row r="672" s="66" customFormat="1" x14ac:dyDescent="0.25"/>
    <row r="673" s="66" customFormat="1" x14ac:dyDescent="0.25"/>
    <row r="674" s="66" customFormat="1" x14ac:dyDescent="0.25"/>
    <row r="675" s="66" customFormat="1" x14ac:dyDescent="0.25"/>
    <row r="676" s="66" customFormat="1" x14ac:dyDescent="0.25"/>
    <row r="677" s="66" customFormat="1" x14ac:dyDescent="0.25"/>
    <row r="678" s="66" customFormat="1" x14ac:dyDescent="0.25"/>
    <row r="679" s="66" customFormat="1" x14ac:dyDescent="0.25"/>
    <row r="680" s="66" customFormat="1" x14ac:dyDescent="0.25"/>
    <row r="681" s="66" customFormat="1" x14ac:dyDescent="0.25"/>
    <row r="682" s="66" customFormat="1" x14ac:dyDescent="0.25"/>
    <row r="683" s="66" customFormat="1" x14ac:dyDescent="0.25"/>
    <row r="684" s="66" customFormat="1" x14ac:dyDescent="0.25"/>
    <row r="685" s="66" customFormat="1" x14ac:dyDescent="0.25"/>
    <row r="686" s="66" customFormat="1" x14ac:dyDescent="0.25"/>
    <row r="687" s="66" customFormat="1" x14ac:dyDescent="0.25"/>
    <row r="688" s="66" customFormat="1" x14ac:dyDescent="0.25"/>
    <row r="689" s="66" customFormat="1" x14ac:dyDescent="0.25"/>
    <row r="690" s="66" customFormat="1" x14ac:dyDescent="0.25"/>
    <row r="691" s="66" customFormat="1" x14ac:dyDescent="0.25"/>
    <row r="692" s="66" customFormat="1" x14ac:dyDescent="0.25"/>
    <row r="693" s="66" customFormat="1" x14ac:dyDescent="0.25"/>
    <row r="694" s="66" customFormat="1" x14ac:dyDescent="0.25"/>
    <row r="695" s="66" customFormat="1" x14ac:dyDescent="0.25"/>
    <row r="696" s="66" customFormat="1" x14ac:dyDescent="0.25"/>
    <row r="697" s="66" customFormat="1" x14ac:dyDescent="0.25"/>
    <row r="698" s="66" customFormat="1" x14ac:dyDescent="0.25"/>
    <row r="699" s="66" customFormat="1" x14ac:dyDescent="0.25"/>
    <row r="700" s="66" customFormat="1" x14ac:dyDescent="0.25"/>
    <row r="701" s="66" customFormat="1" x14ac:dyDescent="0.25"/>
    <row r="702" s="66" customFormat="1" x14ac:dyDescent="0.25"/>
    <row r="703" s="66" customFormat="1" x14ac:dyDescent="0.25"/>
    <row r="704" s="66" customFormat="1" x14ac:dyDescent="0.25"/>
    <row r="705" s="66" customFormat="1" x14ac:dyDescent="0.25"/>
    <row r="706" s="66" customFormat="1" x14ac:dyDescent="0.25"/>
    <row r="707" s="66" customFormat="1" x14ac:dyDescent="0.25"/>
    <row r="708" s="66" customFormat="1" x14ac:dyDescent="0.25"/>
    <row r="709" s="66" customFormat="1" x14ac:dyDescent="0.25"/>
    <row r="710" s="66" customFormat="1" x14ac:dyDescent="0.25"/>
    <row r="711" s="66" customFormat="1" x14ac:dyDescent="0.25"/>
    <row r="712" s="66" customFormat="1" x14ac:dyDescent="0.25"/>
    <row r="713" s="66" customFormat="1" x14ac:dyDescent="0.25"/>
    <row r="714" s="66" customFormat="1" x14ac:dyDescent="0.25"/>
    <row r="715" s="66" customFormat="1" x14ac:dyDescent="0.25"/>
    <row r="716" s="66" customFormat="1" x14ac:dyDescent="0.25"/>
    <row r="717" s="66" customFormat="1" x14ac:dyDescent="0.25"/>
    <row r="718" s="66" customFormat="1" x14ac:dyDescent="0.25"/>
    <row r="719" s="66" customFormat="1" x14ac:dyDescent="0.25"/>
    <row r="720" s="66" customFormat="1" x14ac:dyDescent="0.25"/>
    <row r="721" s="66" customFormat="1" x14ac:dyDescent="0.25"/>
    <row r="722" s="66" customFormat="1" x14ac:dyDescent="0.25"/>
    <row r="723" s="66" customFormat="1" x14ac:dyDescent="0.25"/>
    <row r="724" s="66" customFormat="1" x14ac:dyDescent="0.25"/>
    <row r="725" s="66" customFormat="1" x14ac:dyDescent="0.25"/>
    <row r="726" s="66" customFormat="1" x14ac:dyDescent="0.25"/>
    <row r="727" s="66" customFormat="1" x14ac:dyDescent="0.25"/>
    <row r="728" s="66" customFormat="1" x14ac:dyDescent="0.25"/>
    <row r="729" s="66" customFormat="1" x14ac:dyDescent="0.25"/>
    <row r="730" s="66" customFormat="1" x14ac:dyDescent="0.25"/>
    <row r="731" s="66" customFormat="1" x14ac:dyDescent="0.25"/>
    <row r="732" s="66" customFormat="1" x14ac:dyDescent="0.25"/>
    <row r="733" s="66" customFormat="1" x14ac:dyDescent="0.25"/>
    <row r="734" s="66" customFormat="1" x14ac:dyDescent="0.25"/>
    <row r="735" s="66" customFormat="1" x14ac:dyDescent="0.25"/>
    <row r="736" s="66" customFormat="1" x14ac:dyDescent="0.25"/>
    <row r="737" s="66" customFormat="1" x14ac:dyDescent="0.25"/>
    <row r="738" s="66" customFormat="1" x14ac:dyDescent="0.25"/>
    <row r="739" s="66" customFormat="1" x14ac:dyDescent="0.25"/>
    <row r="740" s="66" customFormat="1" x14ac:dyDescent="0.25"/>
    <row r="741" s="66" customFormat="1" x14ac:dyDescent="0.25"/>
    <row r="742" s="66" customFormat="1" x14ac:dyDescent="0.25"/>
    <row r="743" s="66" customFormat="1" x14ac:dyDescent="0.25"/>
    <row r="744" s="66" customFormat="1" x14ac:dyDescent="0.25"/>
    <row r="745" s="66" customFormat="1" x14ac:dyDescent="0.25"/>
    <row r="746" s="66" customFormat="1" x14ac:dyDescent="0.25"/>
    <row r="747" s="66" customFormat="1" x14ac:dyDescent="0.25"/>
    <row r="748" s="66" customFormat="1" x14ac:dyDescent="0.25"/>
    <row r="749" s="66" customFormat="1" x14ac:dyDescent="0.25"/>
    <row r="750" s="66" customFormat="1" x14ac:dyDescent="0.25"/>
    <row r="751" s="66" customFormat="1" x14ac:dyDescent="0.25"/>
    <row r="752" s="66" customFormat="1" x14ac:dyDescent="0.25"/>
    <row r="753" s="66" customFormat="1" x14ac:dyDescent="0.25"/>
    <row r="754" s="66" customFormat="1" x14ac:dyDescent="0.25"/>
    <row r="755" s="66" customFormat="1" x14ac:dyDescent="0.25"/>
    <row r="756" s="66" customFormat="1" x14ac:dyDescent="0.25"/>
    <row r="757" s="66" customFormat="1" x14ac:dyDescent="0.25"/>
    <row r="758" s="66" customFormat="1" x14ac:dyDescent="0.25"/>
    <row r="759" s="66" customFormat="1" x14ac:dyDescent="0.25"/>
    <row r="760" s="66" customFormat="1" x14ac:dyDescent="0.25"/>
    <row r="761" s="66" customFormat="1" x14ac:dyDescent="0.25"/>
    <row r="762" s="66" customFormat="1" x14ac:dyDescent="0.25"/>
    <row r="763" s="66" customFormat="1" x14ac:dyDescent="0.25"/>
    <row r="764" s="66" customFormat="1" x14ac:dyDescent="0.25"/>
    <row r="765" s="66" customFormat="1" x14ac:dyDescent="0.25"/>
    <row r="766" s="66" customFormat="1" x14ac:dyDescent="0.25"/>
    <row r="767" s="66" customFormat="1" x14ac:dyDescent="0.25"/>
    <row r="768" s="66" customFormat="1" x14ac:dyDescent="0.25"/>
    <row r="769" s="66" customFormat="1" x14ac:dyDescent="0.25"/>
    <row r="770" s="66" customFormat="1" x14ac:dyDescent="0.25"/>
    <row r="771" s="66" customFormat="1" x14ac:dyDescent="0.25"/>
    <row r="772" s="66" customFormat="1" x14ac:dyDescent="0.25"/>
    <row r="773" s="66" customFormat="1" x14ac:dyDescent="0.25"/>
    <row r="774" s="66" customFormat="1" x14ac:dyDescent="0.25"/>
    <row r="775" s="66" customFormat="1" x14ac:dyDescent="0.25"/>
    <row r="776" s="66" customFormat="1" x14ac:dyDescent="0.25"/>
    <row r="777" s="66" customFormat="1" x14ac:dyDescent="0.25"/>
    <row r="778" s="66" customFormat="1" x14ac:dyDescent="0.25"/>
    <row r="779" s="66" customFormat="1" x14ac:dyDescent="0.25"/>
    <row r="780" s="66" customFormat="1" x14ac:dyDescent="0.25"/>
    <row r="781" s="66" customFormat="1" x14ac:dyDescent="0.25"/>
    <row r="782" s="66" customFormat="1" x14ac:dyDescent="0.25"/>
    <row r="783" s="66" customFormat="1" x14ac:dyDescent="0.25"/>
    <row r="784" s="66" customFormat="1" x14ac:dyDescent="0.25"/>
    <row r="785" s="66" customFormat="1" x14ac:dyDescent="0.25"/>
    <row r="786" s="66" customFormat="1" x14ac:dyDescent="0.25"/>
    <row r="787" s="66" customFormat="1" x14ac:dyDescent="0.25"/>
    <row r="788" s="66" customFormat="1" x14ac:dyDescent="0.25"/>
    <row r="789" s="66" customFormat="1" x14ac:dyDescent="0.25"/>
    <row r="790" s="66" customFormat="1" x14ac:dyDescent="0.25"/>
    <row r="791" s="66" customFormat="1" x14ac:dyDescent="0.25"/>
    <row r="792" s="66" customFormat="1" x14ac:dyDescent="0.25"/>
    <row r="793" s="66" customFormat="1" x14ac:dyDescent="0.25"/>
    <row r="794" s="66" customFormat="1" x14ac:dyDescent="0.25"/>
    <row r="795" s="66" customFormat="1" x14ac:dyDescent="0.25"/>
    <row r="796" s="66" customFormat="1" x14ac:dyDescent="0.25"/>
    <row r="797" s="66" customFormat="1" x14ac:dyDescent="0.25"/>
    <row r="798" s="66" customFormat="1" x14ac:dyDescent="0.25"/>
    <row r="799" s="66" customFormat="1" x14ac:dyDescent="0.25"/>
    <row r="800" s="66" customFormat="1" x14ac:dyDescent="0.25"/>
    <row r="801" s="66" customFormat="1" x14ac:dyDescent="0.25"/>
    <row r="802" s="66" customFormat="1" x14ac:dyDescent="0.25"/>
    <row r="803" s="66" customFormat="1" x14ac:dyDescent="0.25"/>
    <row r="804" s="66" customFormat="1" x14ac:dyDescent="0.25"/>
    <row r="805" s="66" customFormat="1" x14ac:dyDescent="0.25"/>
    <row r="806" s="66" customFormat="1" x14ac:dyDescent="0.25"/>
    <row r="807" s="66" customFormat="1" x14ac:dyDescent="0.25"/>
    <row r="808" s="66" customFormat="1" x14ac:dyDescent="0.25"/>
    <row r="809" s="66" customFormat="1" x14ac:dyDescent="0.25"/>
    <row r="810" s="66" customFormat="1" x14ac:dyDescent="0.25"/>
    <row r="811" s="66" customFormat="1" x14ac:dyDescent="0.25"/>
    <row r="812" s="66" customFormat="1" x14ac:dyDescent="0.25"/>
    <row r="813" s="66" customFormat="1" x14ac:dyDescent="0.25"/>
    <row r="814" s="66" customFormat="1" x14ac:dyDescent="0.25"/>
    <row r="815" s="66" customFormat="1" x14ac:dyDescent="0.25"/>
    <row r="816" s="66" customFormat="1" x14ac:dyDescent="0.25"/>
    <row r="817" s="66" customFormat="1" x14ac:dyDescent="0.25"/>
    <row r="818" s="66" customFormat="1" x14ac:dyDescent="0.25"/>
    <row r="819" s="66" customFormat="1" x14ac:dyDescent="0.25"/>
    <row r="820" s="66" customFormat="1" x14ac:dyDescent="0.25"/>
    <row r="821" s="66" customFormat="1" x14ac:dyDescent="0.25"/>
    <row r="822" s="66" customFormat="1" x14ac:dyDescent="0.25"/>
    <row r="823" s="66" customFormat="1" x14ac:dyDescent="0.25"/>
    <row r="824" s="66" customFormat="1" x14ac:dyDescent="0.25"/>
    <row r="825" s="66" customFormat="1" x14ac:dyDescent="0.25"/>
    <row r="826" s="66" customFormat="1" x14ac:dyDescent="0.25"/>
    <row r="827" s="66" customFormat="1" x14ac:dyDescent="0.25"/>
    <row r="828" s="66" customFormat="1" x14ac:dyDescent="0.25"/>
    <row r="829" s="66" customFormat="1" x14ac:dyDescent="0.25"/>
    <row r="830" s="66" customFormat="1" x14ac:dyDescent="0.25"/>
    <row r="831" s="66" customFormat="1" x14ac:dyDescent="0.25"/>
    <row r="832" s="66" customFormat="1" x14ac:dyDescent="0.25"/>
    <row r="833" s="66" customFormat="1" x14ac:dyDescent="0.25"/>
    <row r="834" s="66" customFormat="1" x14ac:dyDescent="0.25"/>
    <row r="835" s="66" customFormat="1" x14ac:dyDescent="0.25"/>
    <row r="836" s="66" customFormat="1" x14ac:dyDescent="0.25"/>
    <row r="837" s="66" customFormat="1" x14ac:dyDescent="0.25"/>
    <row r="838" s="66" customFormat="1" x14ac:dyDescent="0.25"/>
    <row r="839" s="66" customFormat="1" x14ac:dyDescent="0.25"/>
    <row r="840" s="66" customFormat="1" x14ac:dyDescent="0.25"/>
    <row r="841" s="66" customFormat="1" x14ac:dyDescent="0.25"/>
    <row r="842" s="66" customFormat="1" x14ac:dyDescent="0.25"/>
    <row r="843" s="66" customFormat="1" x14ac:dyDescent="0.25"/>
    <row r="844" s="66" customFormat="1" x14ac:dyDescent="0.25"/>
    <row r="845" s="66" customFormat="1" x14ac:dyDescent="0.25"/>
    <row r="846" s="66" customFormat="1" x14ac:dyDescent="0.25"/>
    <row r="847" s="66" customFormat="1" x14ac:dyDescent="0.25"/>
    <row r="848" s="66" customFormat="1" x14ac:dyDescent="0.25"/>
    <row r="849" s="66" customFormat="1" x14ac:dyDescent="0.25"/>
    <row r="850" s="66" customFormat="1" x14ac:dyDescent="0.25"/>
    <row r="851" s="66" customFormat="1" x14ac:dyDescent="0.25"/>
    <row r="852" s="66" customFormat="1" x14ac:dyDescent="0.25"/>
    <row r="853" s="66" customFormat="1" x14ac:dyDescent="0.25"/>
    <row r="854" s="66" customFormat="1" x14ac:dyDescent="0.25"/>
    <row r="855" s="66" customFormat="1" x14ac:dyDescent="0.25"/>
    <row r="856" s="66" customFormat="1" x14ac:dyDescent="0.25"/>
    <row r="857" s="66" customFormat="1" x14ac:dyDescent="0.25"/>
    <row r="858" s="66" customFormat="1" x14ac:dyDescent="0.25"/>
    <row r="859" s="66" customFormat="1" x14ac:dyDescent="0.25"/>
    <row r="860" s="66" customFormat="1" x14ac:dyDescent="0.25"/>
    <row r="861" s="66" customFormat="1" x14ac:dyDescent="0.25"/>
    <row r="862" s="66" customFormat="1" x14ac:dyDescent="0.25"/>
    <row r="863" s="66" customFormat="1" x14ac:dyDescent="0.25"/>
    <row r="864" s="66" customFormat="1" x14ac:dyDescent="0.25"/>
    <row r="865" s="66" customFormat="1" x14ac:dyDescent="0.25"/>
    <row r="866" s="66" customFormat="1" x14ac:dyDescent="0.25"/>
    <row r="867" s="66" customFormat="1" x14ac:dyDescent="0.25"/>
    <row r="868" s="66" customFormat="1" x14ac:dyDescent="0.25"/>
    <row r="869" s="66" customFormat="1" x14ac:dyDescent="0.25"/>
    <row r="870" s="66" customFormat="1" x14ac:dyDescent="0.25"/>
    <row r="871" s="66" customFormat="1" x14ac:dyDescent="0.25"/>
    <row r="872" s="66" customFormat="1" x14ac:dyDescent="0.25"/>
    <row r="873" s="66" customFormat="1" x14ac:dyDescent="0.25"/>
    <row r="874" s="66" customFormat="1" x14ac:dyDescent="0.25"/>
    <row r="875" s="66" customFormat="1" x14ac:dyDescent="0.25"/>
    <row r="876" s="66" customFormat="1" x14ac:dyDescent="0.25"/>
    <row r="877" s="66" customFormat="1" x14ac:dyDescent="0.25"/>
    <row r="878" s="66" customFormat="1" x14ac:dyDescent="0.25"/>
    <row r="879" s="66" customFormat="1" x14ac:dyDescent="0.25"/>
    <row r="880" s="66" customFormat="1" x14ac:dyDescent="0.25"/>
    <row r="881" s="66" customFormat="1" x14ac:dyDescent="0.25"/>
    <row r="882" s="66" customFormat="1" x14ac:dyDescent="0.25"/>
    <row r="883" s="66" customFormat="1" x14ac:dyDescent="0.25"/>
    <row r="884" s="66" customFormat="1" x14ac:dyDescent="0.25"/>
    <row r="885" s="66" customFormat="1" x14ac:dyDescent="0.25"/>
    <row r="886" s="66" customFormat="1" x14ac:dyDescent="0.25"/>
    <row r="887" s="66" customFormat="1" x14ac:dyDescent="0.25"/>
    <row r="888" s="66" customFormat="1" x14ac:dyDescent="0.25"/>
    <row r="889" s="66" customFormat="1" x14ac:dyDescent="0.25"/>
    <row r="890" s="66" customFormat="1" x14ac:dyDescent="0.25"/>
    <row r="891" s="66" customFormat="1" x14ac:dyDescent="0.25"/>
    <row r="892" s="66" customFormat="1" x14ac:dyDescent="0.25"/>
    <row r="893" s="66" customFormat="1" x14ac:dyDescent="0.25"/>
    <row r="894" s="66" customFormat="1" x14ac:dyDescent="0.25"/>
    <row r="895" s="66" customFormat="1" x14ac:dyDescent="0.25"/>
    <row r="896" s="66" customFormat="1" x14ac:dyDescent="0.25"/>
    <row r="897" s="66" customFormat="1" x14ac:dyDescent="0.25"/>
    <row r="898" s="66" customFormat="1" x14ac:dyDescent="0.25"/>
    <row r="899" s="66" customFormat="1" x14ac:dyDescent="0.25"/>
    <row r="900" s="66" customFormat="1" x14ac:dyDescent="0.25"/>
    <row r="901" s="66" customFormat="1" x14ac:dyDescent="0.25"/>
    <row r="902" s="66" customFormat="1" x14ac:dyDescent="0.25"/>
    <row r="903" s="66" customFormat="1" x14ac:dyDescent="0.25"/>
    <row r="904" s="66" customFormat="1" x14ac:dyDescent="0.25"/>
    <row r="905" s="66" customFormat="1" x14ac:dyDescent="0.25"/>
    <row r="906" s="66" customFormat="1" x14ac:dyDescent="0.25"/>
    <row r="907" s="66" customFormat="1" x14ac:dyDescent="0.25"/>
    <row r="908" s="66" customFormat="1" x14ac:dyDescent="0.25"/>
    <row r="909" s="66" customFormat="1" x14ac:dyDescent="0.25"/>
    <row r="910" s="66" customFormat="1" x14ac:dyDescent="0.25"/>
    <row r="911" s="66" customFormat="1" x14ac:dyDescent="0.25"/>
    <row r="912" s="66" customFormat="1" x14ac:dyDescent="0.25"/>
    <row r="913" s="66" customFormat="1" x14ac:dyDescent="0.25"/>
    <row r="914" s="66" customFormat="1" x14ac:dyDescent="0.25"/>
    <row r="915" s="66" customFormat="1" x14ac:dyDescent="0.25"/>
    <row r="916" s="66" customFormat="1" x14ac:dyDescent="0.25"/>
    <row r="917" s="66" customFormat="1" x14ac:dyDescent="0.25"/>
    <row r="918" s="66" customFormat="1" x14ac:dyDescent="0.25"/>
    <row r="919" s="66" customFormat="1" x14ac:dyDescent="0.25"/>
    <row r="920" s="66" customFormat="1" x14ac:dyDescent="0.25"/>
    <row r="921" s="66" customFormat="1" x14ac:dyDescent="0.25"/>
    <row r="922" s="66" customFormat="1" x14ac:dyDescent="0.25"/>
    <row r="923" s="66" customFormat="1" x14ac:dyDescent="0.25"/>
    <row r="924" s="66" customFormat="1" x14ac:dyDescent="0.25"/>
    <row r="925" s="66" customFormat="1" x14ac:dyDescent="0.25"/>
    <row r="926" s="66" customFormat="1" x14ac:dyDescent="0.25"/>
    <row r="927" s="66" customFormat="1" x14ac:dyDescent="0.25"/>
    <row r="928" s="66" customFormat="1" x14ac:dyDescent="0.25"/>
    <row r="929" s="66" customFormat="1" x14ac:dyDescent="0.25"/>
    <row r="930" s="66" customFormat="1" x14ac:dyDescent="0.25"/>
    <row r="931" s="66" customFormat="1" x14ac:dyDescent="0.25"/>
    <row r="932" s="66" customFormat="1" x14ac:dyDescent="0.25"/>
    <row r="933" s="66" customFormat="1" x14ac:dyDescent="0.25"/>
    <row r="934" s="66" customFormat="1" x14ac:dyDescent="0.25"/>
    <row r="935" s="66" customFormat="1" x14ac:dyDescent="0.25"/>
    <row r="936" s="66" customFormat="1" x14ac:dyDescent="0.25"/>
    <row r="937" s="66" customFormat="1" x14ac:dyDescent="0.25"/>
    <row r="938" s="66" customFormat="1" x14ac:dyDescent="0.25"/>
    <row r="939" s="66" customFormat="1" x14ac:dyDescent="0.25"/>
    <row r="940" s="66" customFormat="1" x14ac:dyDescent="0.25"/>
    <row r="941" s="66" customFormat="1" x14ac:dyDescent="0.25"/>
    <row r="942" s="66" customFormat="1" x14ac:dyDescent="0.25"/>
    <row r="943" s="66" customFormat="1" x14ac:dyDescent="0.25"/>
    <row r="944" s="66" customFormat="1" x14ac:dyDescent="0.25"/>
    <row r="945" s="66" customFormat="1" x14ac:dyDescent="0.25"/>
    <row r="946" s="66" customFormat="1" x14ac:dyDescent="0.25"/>
    <row r="947" s="66" customFormat="1" x14ac:dyDescent="0.25"/>
    <row r="948" s="66" customFormat="1" x14ac:dyDescent="0.25"/>
    <row r="949" s="66" customFormat="1" x14ac:dyDescent="0.25"/>
    <row r="950" s="66" customFormat="1" x14ac:dyDescent="0.25"/>
    <row r="951" s="66" customFormat="1" x14ac:dyDescent="0.25"/>
    <row r="952" s="66" customFormat="1" x14ac:dyDescent="0.25"/>
    <row r="953" s="66" customFormat="1" x14ac:dyDescent="0.25"/>
    <row r="954" s="66" customFormat="1" x14ac:dyDescent="0.25"/>
    <row r="955" s="66" customFormat="1" x14ac:dyDescent="0.25"/>
    <row r="956" s="66" customFormat="1" x14ac:dyDescent="0.25"/>
    <row r="957" s="66" customFormat="1" x14ac:dyDescent="0.25"/>
    <row r="958" s="66" customFormat="1" x14ac:dyDescent="0.25"/>
    <row r="959" s="66" customFormat="1" x14ac:dyDescent="0.25"/>
    <row r="960" s="66" customFormat="1" x14ac:dyDescent="0.25"/>
    <row r="961" s="66" customFormat="1" x14ac:dyDescent="0.25"/>
    <row r="962" s="66" customFormat="1" x14ac:dyDescent="0.25"/>
    <row r="963" s="66" customFormat="1" x14ac:dyDescent="0.25"/>
    <row r="964" s="66" customFormat="1" x14ac:dyDescent="0.25"/>
    <row r="965" s="66" customFormat="1" x14ac:dyDescent="0.25"/>
    <row r="966" s="66" customFormat="1" x14ac:dyDescent="0.25"/>
    <row r="967" s="66" customFormat="1" x14ac:dyDescent="0.25"/>
    <row r="968" s="66" customFormat="1" x14ac:dyDescent="0.25"/>
    <row r="969" s="66" customFormat="1" x14ac:dyDescent="0.25"/>
    <row r="970" s="66" customFormat="1" x14ac:dyDescent="0.25"/>
    <row r="971" s="66" customFormat="1" x14ac:dyDescent="0.25"/>
    <row r="972" s="66" customFormat="1" x14ac:dyDescent="0.25"/>
    <row r="973" s="66" customFormat="1" x14ac:dyDescent="0.25"/>
    <row r="974" s="66" customFormat="1" x14ac:dyDescent="0.25"/>
    <row r="975" s="66" customFormat="1" x14ac:dyDescent="0.25"/>
    <row r="976" s="66" customFormat="1" x14ac:dyDescent="0.25"/>
    <row r="977" s="66" customFormat="1" x14ac:dyDescent="0.25"/>
    <row r="978" s="66" customFormat="1" x14ac:dyDescent="0.25"/>
    <row r="979" s="66" customFormat="1" x14ac:dyDescent="0.25"/>
    <row r="980" s="66" customFormat="1" x14ac:dyDescent="0.25"/>
    <row r="981" s="66" customFormat="1" x14ac:dyDescent="0.25"/>
    <row r="982" s="66" customFormat="1" x14ac:dyDescent="0.25"/>
    <row r="983" s="66" customFormat="1" x14ac:dyDescent="0.25"/>
    <row r="984" s="66" customFormat="1" x14ac:dyDescent="0.25"/>
    <row r="985" s="66" customFormat="1" x14ac:dyDescent="0.25"/>
    <row r="986" s="66" customFormat="1" x14ac:dyDescent="0.25"/>
    <row r="987" s="66" customFormat="1" x14ac:dyDescent="0.25"/>
    <row r="988" s="66" customFormat="1" x14ac:dyDescent="0.25"/>
    <row r="989" s="66" customFormat="1" x14ac:dyDescent="0.25"/>
    <row r="990" s="66" customFormat="1" x14ac:dyDescent="0.25"/>
    <row r="991" s="66" customFormat="1" x14ac:dyDescent="0.25"/>
    <row r="992" s="66" customFormat="1" x14ac:dyDescent="0.25"/>
    <row r="993" s="66" customFormat="1" x14ac:dyDescent="0.25"/>
    <row r="994" s="66" customFormat="1" x14ac:dyDescent="0.25"/>
    <row r="995" s="66" customFormat="1" x14ac:dyDescent="0.25"/>
    <row r="996" s="66" customFormat="1" x14ac:dyDescent="0.25"/>
    <row r="997" s="66" customFormat="1" x14ac:dyDescent="0.25"/>
    <row r="998" s="66" customFormat="1" x14ac:dyDescent="0.25"/>
    <row r="999" s="66" customFormat="1" x14ac:dyDescent="0.25"/>
    <row r="1000" s="66" customFormat="1" x14ac:dyDescent="0.25"/>
    <row r="1001" s="66" customFormat="1" x14ac:dyDescent="0.25"/>
    <row r="1002" s="66" customFormat="1" x14ac:dyDescent="0.25"/>
    <row r="1003" s="66" customFormat="1" x14ac:dyDescent="0.25"/>
    <row r="1004" s="66" customFormat="1" x14ac:dyDescent="0.25"/>
    <row r="1005" s="66" customFormat="1" x14ac:dyDescent="0.25"/>
    <row r="1006" s="66" customFormat="1" x14ac:dyDescent="0.25"/>
    <row r="1007" s="66" customFormat="1" x14ac:dyDescent="0.25"/>
    <row r="1008" s="66" customFormat="1" x14ac:dyDescent="0.25"/>
    <row r="1009" s="66" customFormat="1" x14ac:dyDescent="0.25"/>
    <row r="1010" s="66" customFormat="1" x14ac:dyDescent="0.25"/>
    <row r="1011" s="66" customFormat="1" x14ac:dyDescent="0.25"/>
    <row r="1012" s="66" customFormat="1" x14ac:dyDescent="0.25"/>
    <row r="1013" s="66" customFormat="1" x14ac:dyDescent="0.25"/>
    <row r="1014" s="66" customFormat="1" x14ac:dyDescent="0.25"/>
    <row r="1015" s="66" customFormat="1" x14ac:dyDescent="0.25"/>
    <row r="1016" s="66" customFormat="1" x14ac:dyDescent="0.25"/>
    <row r="1017" s="66" customFormat="1" x14ac:dyDescent="0.25"/>
    <row r="1018" s="66" customFormat="1" x14ac:dyDescent="0.25"/>
    <row r="1019" s="66" customFormat="1" x14ac:dyDescent="0.25"/>
    <row r="1020" s="66" customFormat="1" x14ac:dyDescent="0.25"/>
    <row r="1021" s="66" customFormat="1" x14ac:dyDescent="0.25"/>
    <row r="1022" s="66" customFormat="1" x14ac:dyDescent="0.25"/>
    <row r="1023" s="66" customFormat="1" x14ac:dyDescent="0.25"/>
    <row r="1024" s="66" customFormat="1" x14ac:dyDescent="0.25"/>
    <row r="1025" s="66" customFormat="1" x14ac:dyDescent="0.25"/>
    <row r="1026" s="66" customFormat="1" x14ac:dyDescent="0.25"/>
    <row r="1027" s="66" customFormat="1" x14ac:dyDescent="0.25"/>
    <row r="1028" s="66" customFormat="1" x14ac:dyDescent="0.25"/>
    <row r="1029" s="66" customFormat="1" x14ac:dyDescent="0.25"/>
    <row r="1030" s="66" customFormat="1" x14ac:dyDescent="0.25"/>
    <row r="1031" s="66" customFormat="1" x14ac:dyDescent="0.25"/>
    <row r="1032" s="66" customFormat="1" x14ac:dyDescent="0.25"/>
    <row r="1033" s="66" customFormat="1" x14ac:dyDescent="0.25"/>
    <row r="1034" s="66" customFormat="1" x14ac:dyDescent="0.25"/>
    <row r="1035" s="66" customFormat="1" x14ac:dyDescent="0.25"/>
    <row r="1036" s="66" customFormat="1" x14ac:dyDescent="0.25"/>
    <row r="1037" s="66" customFormat="1" x14ac:dyDescent="0.25"/>
    <row r="1038" s="66" customFormat="1" x14ac:dyDescent="0.25"/>
    <row r="1039" s="66" customFormat="1" x14ac:dyDescent="0.25"/>
    <row r="1040" s="66" customFormat="1" x14ac:dyDescent="0.25"/>
    <row r="1041" s="66" customFormat="1" x14ac:dyDescent="0.25"/>
    <row r="1042" s="66" customFormat="1" x14ac:dyDescent="0.25"/>
    <row r="1043" s="66" customFormat="1" x14ac:dyDescent="0.25"/>
    <row r="1044" s="66" customFormat="1" x14ac:dyDescent="0.25"/>
    <row r="1045" s="66" customFormat="1" x14ac:dyDescent="0.25"/>
    <row r="1046" s="66" customFormat="1" x14ac:dyDescent="0.25"/>
    <row r="1047" s="66" customFormat="1" x14ac:dyDescent="0.25"/>
    <row r="1048" s="66" customFormat="1" x14ac:dyDescent="0.25"/>
    <row r="1049" s="66" customFormat="1" x14ac:dyDescent="0.25"/>
    <row r="1050" s="66" customFormat="1" x14ac:dyDescent="0.25"/>
    <row r="1051" s="66" customFormat="1" x14ac:dyDescent="0.25"/>
    <row r="1052" s="66" customFormat="1" x14ac:dyDescent="0.25"/>
    <row r="1053" s="66" customFormat="1" x14ac:dyDescent="0.25"/>
    <row r="1054" s="66" customFormat="1" x14ac:dyDescent="0.25"/>
    <row r="1055" s="66" customFormat="1" x14ac:dyDescent="0.25"/>
    <row r="1056" s="66" customFormat="1" x14ac:dyDescent="0.25"/>
    <row r="1057" s="66" customFormat="1" x14ac:dyDescent="0.25"/>
    <row r="1058" s="66" customFormat="1" x14ac:dyDescent="0.25"/>
    <row r="1059" s="66" customFormat="1" x14ac:dyDescent="0.25"/>
    <row r="1060" s="66" customFormat="1" x14ac:dyDescent="0.25"/>
    <row r="1061" s="66" customFormat="1" x14ac:dyDescent="0.25"/>
    <row r="1062" s="66" customFormat="1" x14ac:dyDescent="0.25"/>
    <row r="1063" s="66" customFormat="1" x14ac:dyDescent="0.25"/>
    <row r="1064" s="66" customFormat="1" x14ac:dyDescent="0.25"/>
    <row r="1065" s="66" customFormat="1" x14ac:dyDescent="0.25"/>
    <row r="1066" s="66" customFormat="1" x14ac:dyDescent="0.25"/>
    <row r="1067" s="66" customFormat="1" x14ac:dyDescent="0.25"/>
    <row r="1068" s="66" customFormat="1" x14ac:dyDescent="0.25"/>
    <row r="1069" s="66" customFormat="1" x14ac:dyDescent="0.25"/>
    <row r="1070" s="66" customFormat="1" x14ac:dyDescent="0.25"/>
    <row r="1071" s="66" customFormat="1" x14ac:dyDescent="0.25"/>
    <row r="1072" s="66" customFormat="1" x14ac:dyDescent="0.25"/>
    <row r="1073" s="66" customFormat="1" x14ac:dyDescent="0.25"/>
    <row r="1074" s="66" customFormat="1" x14ac:dyDescent="0.25"/>
    <row r="1075" s="66" customFormat="1" x14ac:dyDescent="0.25"/>
    <row r="1076" s="66" customFormat="1" x14ac:dyDescent="0.25"/>
    <row r="1077" s="66" customFormat="1" x14ac:dyDescent="0.25"/>
    <row r="1078" s="66" customFormat="1" x14ac:dyDescent="0.25"/>
    <row r="1079" s="66" customFormat="1" x14ac:dyDescent="0.25"/>
    <row r="1080" s="66" customFormat="1" x14ac:dyDescent="0.25"/>
    <row r="1081" s="66" customFormat="1" x14ac:dyDescent="0.25"/>
    <row r="1082" s="66" customFormat="1" x14ac:dyDescent="0.25"/>
    <row r="1083" s="66" customFormat="1" x14ac:dyDescent="0.25"/>
    <row r="1084" s="66" customFormat="1" x14ac:dyDescent="0.25"/>
    <row r="1085" s="66" customFormat="1" x14ac:dyDescent="0.25"/>
    <row r="1086" s="66" customFormat="1" x14ac:dyDescent="0.25"/>
    <row r="1087" s="66" customFormat="1" x14ac:dyDescent="0.25"/>
    <row r="1088" s="66" customFormat="1" x14ac:dyDescent="0.25"/>
    <row r="1089" s="66" customFormat="1" x14ac:dyDescent="0.25"/>
    <row r="1090" s="66" customFormat="1" x14ac:dyDescent="0.25"/>
    <row r="1091" s="66" customFormat="1" x14ac:dyDescent="0.25"/>
    <row r="1092" s="66" customFormat="1" x14ac:dyDescent="0.25"/>
    <row r="1093" s="66" customFormat="1" x14ac:dyDescent="0.25"/>
    <row r="1094" s="66" customFormat="1" x14ac:dyDescent="0.25"/>
    <row r="1095" s="66" customFormat="1" x14ac:dyDescent="0.25"/>
    <row r="1096" s="66" customFormat="1" x14ac:dyDescent="0.25"/>
    <row r="1097" s="66" customFormat="1" x14ac:dyDescent="0.25"/>
    <row r="1098" s="66" customFormat="1" x14ac:dyDescent="0.25"/>
    <row r="1099" s="66" customFormat="1" x14ac:dyDescent="0.25"/>
    <row r="1100" s="66" customFormat="1" x14ac:dyDescent="0.25"/>
    <row r="1101" s="66" customFormat="1" x14ac:dyDescent="0.25"/>
    <row r="1102" s="66" customFormat="1" x14ac:dyDescent="0.25"/>
    <row r="1103" s="66" customFormat="1" x14ac:dyDescent="0.25"/>
    <row r="1104" s="66" customFormat="1" x14ac:dyDescent="0.25"/>
    <row r="1105" s="66" customFormat="1" x14ac:dyDescent="0.25"/>
    <row r="1106" s="66" customFormat="1" x14ac:dyDescent="0.25"/>
    <row r="1107" s="66" customFormat="1" x14ac:dyDescent="0.25"/>
    <row r="1108" s="66" customFormat="1" x14ac:dyDescent="0.25"/>
    <row r="1109" s="66" customFormat="1" x14ac:dyDescent="0.25"/>
    <row r="1110" s="66" customFormat="1" x14ac:dyDescent="0.25"/>
    <row r="1111" s="66" customFormat="1" x14ac:dyDescent="0.25"/>
    <row r="1112" s="66" customFormat="1" x14ac:dyDescent="0.25"/>
    <row r="1113" s="66" customFormat="1" x14ac:dyDescent="0.25"/>
    <row r="1114" s="66" customFormat="1" x14ac:dyDescent="0.25"/>
    <row r="1115" s="66" customFormat="1" x14ac:dyDescent="0.25"/>
    <row r="1116" s="66" customFormat="1" x14ac:dyDescent="0.25"/>
    <row r="1117" s="66" customFormat="1" x14ac:dyDescent="0.25"/>
    <row r="1118" s="66" customFormat="1" x14ac:dyDescent="0.25"/>
    <row r="1119" s="66" customFormat="1" x14ac:dyDescent="0.25"/>
    <row r="1120" s="66" customFormat="1" x14ac:dyDescent="0.25"/>
    <row r="1121" s="66" customFormat="1" x14ac:dyDescent="0.25"/>
    <row r="1122" s="66" customFormat="1" x14ac:dyDescent="0.25"/>
    <row r="1123" s="66" customFormat="1" x14ac:dyDescent="0.25"/>
    <row r="1124" s="66" customFormat="1" x14ac:dyDescent="0.25"/>
    <row r="1125" s="66" customFormat="1" x14ac:dyDescent="0.25"/>
    <row r="1126" s="66" customFormat="1" x14ac:dyDescent="0.25"/>
    <row r="1127" s="66" customFormat="1" x14ac:dyDescent="0.25"/>
    <row r="1128" s="66" customFormat="1" x14ac:dyDescent="0.25"/>
    <row r="1129" s="66" customFormat="1" x14ac:dyDescent="0.25"/>
    <row r="1130" s="66" customFormat="1" x14ac:dyDescent="0.25"/>
    <row r="1131" s="66" customFormat="1" x14ac:dyDescent="0.25"/>
    <row r="1132" s="66" customFormat="1" x14ac:dyDescent="0.25"/>
    <row r="1133" s="66" customFormat="1" x14ac:dyDescent="0.25"/>
    <row r="1134" s="66" customFormat="1" x14ac:dyDescent="0.25"/>
    <row r="1135" s="66" customFormat="1" x14ac:dyDescent="0.25"/>
    <row r="1136" s="66" customFormat="1" x14ac:dyDescent="0.25"/>
    <row r="1137" s="66" customFormat="1" x14ac:dyDescent="0.25"/>
    <row r="1138" s="66" customFormat="1" x14ac:dyDescent="0.25"/>
    <row r="1139" s="66" customFormat="1" x14ac:dyDescent="0.25"/>
    <row r="1140" s="66" customFormat="1" x14ac:dyDescent="0.25"/>
    <row r="1141" s="66" customFormat="1" x14ac:dyDescent="0.25"/>
    <row r="1142" s="66" customFormat="1" x14ac:dyDescent="0.25"/>
    <row r="1143" s="66" customFormat="1" x14ac:dyDescent="0.25"/>
    <row r="1144" s="66" customFormat="1" x14ac:dyDescent="0.25"/>
    <row r="1145" s="66" customFormat="1" x14ac:dyDescent="0.25"/>
    <row r="1146" s="66" customFormat="1" x14ac:dyDescent="0.25"/>
    <row r="1147" s="66" customFormat="1" x14ac:dyDescent="0.25"/>
    <row r="1148" s="66" customFormat="1" x14ac:dyDescent="0.25"/>
    <row r="1149" s="66" customFormat="1" x14ac:dyDescent="0.25"/>
    <row r="1150" s="66" customFormat="1" x14ac:dyDescent="0.25"/>
    <row r="1151" s="66" customFormat="1" x14ac:dyDescent="0.25"/>
    <row r="1152" s="66" customFormat="1" x14ac:dyDescent="0.25"/>
    <row r="1153" s="66" customFormat="1" x14ac:dyDescent="0.25"/>
    <row r="1154" s="66" customFormat="1" x14ac:dyDescent="0.25"/>
    <row r="1155" s="66" customFormat="1" x14ac:dyDescent="0.25"/>
    <row r="1156" s="66" customFormat="1" x14ac:dyDescent="0.25"/>
    <row r="1157" s="66" customFormat="1" x14ac:dyDescent="0.25"/>
    <row r="1158" s="66" customFormat="1" x14ac:dyDescent="0.25"/>
    <row r="1159" s="66" customFormat="1" x14ac:dyDescent="0.25"/>
    <row r="1160" s="66" customFormat="1" x14ac:dyDescent="0.25"/>
    <row r="1161" s="66" customFormat="1" x14ac:dyDescent="0.25"/>
    <row r="1162" s="66" customFormat="1" x14ac:dyDescent="0.25"/>
    <row r="1163" s="66" customFormat="1" x14ac:dyDescent="0.25"/>
    <row r="1164" s="66" customFormat="1" x14ac:dyDescent="0.25"/>
    <row r="1165" s="66" customFormat="1" x14ac:dyDescent="0.25"/>
    <row r="1166" s="66" customFormat="1" x14ac:dyDescent="0.25"/>
    <row r="1167" s="66" customFormat="1" x14ac:dyDescent="0.25"/>
    <row r="1168" s="66" customFormat="1" x14ac:dyDescent="0.25"/>
    <row r="1169" s="66" customFormat="1" x14ac:dyDescent="0.25"/>
    <row r="1170" s="66" customFormat="1" x14ac:dyDescent="0.25"/>
    <row r="1171" s="66" customFormat="1" x14ac:dyDescent="0.25"/>
    <row r="1172" s="66" customFormat="1" x14ac:dyDescent="0.25"/>
    <row r="1173" s="66" customFormat="1" x14ac:dyDescent="0.25"/>
    <row r="1174" s="66" customFormat="1" x14ac:dyDescent="0.25"/>
    <row r="1175" s="66" customFormat="1" x14ac:dyDescent="0.25"/>
    <row r="1176" s="66" customFormat="1" x14ac:dyDescent="0.25"/>
    <row r="1177" s="66" customFormat="1" x14ac:dyDescent="0.25"/>
    <row r="1178" s="66" customFormat="1" x14ac:dyDescent="0.25"/>
    <row r="1179" s="66" customFormat="1" x14ac:dyDescent="0.25"/>
    <row r="1180" s="66" customFormat="1" x14ac:dyDescent="0.25"/>
    <row r="1181" s="66" customFormat="1" x14ac:dyDescent="0.25"/>
    <row r="1182" s="66" customFormat="1" x14ac:dyDescent="0.25"/>
    <row r="1183" s="66" customFormat="1" x14ac:dyDescent="0.25"/>
    <row r="1184" s="66" customFormat="1" x14ac:dyDescent="0.25"/>
    <row r="1185" s="66" customFormat="1" x14ac:dyDescent="0.25"/>
    <row r="1186" s="66" customFormat="1" x14ac:dyDescent="0.25"/>
    <row r="1187" s="66" customFormat="1" x14ac:dyDescent="0.25"/>
    <row r="1188" s="66" customFormat="1" x14ac:dyDescent="0.25"/>
    <row r="1189" s="66" customFormat="1" x14ac:dyDescent="0.25"/>
    <row r="1190" s="66" customFormat="1" x14ac:dyDescent="0.25"/>
    <row r="1191" s="66" customFormat="1" x14ac:dyDescent="0.25"/>
    <row r="1192" s="66" customFormat="1" x14ac:dyDescent="0.25"/>
    <row r="1193" s="66" customFormat="1" x14ac:dyDescent="0.25"/>
    <row r="1194" s="66" customFormat="1" x14ac:dyDescent="0.25"/>
    <row r="1195" s="66" customFormat="1" x14ac:dyDescent="0.25"/>
    <row r="1196" s="66" customFormat="1" x14ac:dyDescent="0.25"/>
    <row r="1197" s="66" customFormat="1" x14ac:dyDescent="0.25"/>
    <row r="1198" s="66" customFormat="1" x14ac:dyDescent="0.25"/>
    <row r="1199" s="66" customFormat="1" x14ac:dyDescent="0.25"/>
    <row r="1200" s="66" customFormat="1" x14ac:dyDescent="0.25"/>
    <row r="1201" s="66" customFormat="1" x14ac:dyDescent="0.25"/>
    <row r="1202" s="66" customFormat="1" x14ac:dyDescent="0.25"/>
    <row r="1203" s="66" customFormat="1" x14ac:dyDescent="0.25"/>
    <row r="1204" s="66" customFormat="1" x14ac:dyDescent="0.25"/>
    <row r="1205" s="66" customFormat="1" x14ac:dyDescent="0.25"/>
    <row r="1206" s="66" customFormat="1" x14ac:dyDescent="0.25"/>
    <row r="1207" s="66" customFormat="1" x14ac:dyDescent="0.25"/>
    <row r="1208" s="66" customFormat="1" x14ac:dyDescent="0.25"/>
    <row r="1209" s="66" customFormat="1" x14ac:dyDescent="0.25"/>
    <row r="1210" s="66" customFormat="1" x14ac:dyDescent="0.25"/>
    <row r="1211" s="66" customFormat="1" x14ac:dyDescent="0.25"/>
    <row r="1212" s="66" customFormat="1" x14ac:dyDescent="0.25"/>
    <row r="1213" s="66" customFormat="1" x14ac:dyDescent="0.25"/>
    <row r="1214" s="66" customFormat="1" x14ac:dyDescent="0.25"/>
    <row r="1215" s="66" customFormat="1" x14ac:dyDescent="0.25"/>
    <row r="1216" s="66" customFormat="1" x14ac:dyDescent="0.25"/>
    <row r="1217" s="66" customFormat="1" x14ac:dyDescent="0.25"/>
    <row r="1218" s="66" customFormat="1" x14ac:dyDescent="0.25"/>
    <row r="1219" s="66" customFormat="1" x14ac:dyDescent="0.25"/>
    <row r="1220" s="66" customFormat="1" x14ac:dyDescent="0.25"/>
    <row r="1221" s="66" customFormat="1" x14ac:dyDescent="0.25"/>
    <row r="1222" s="66" customFormat="1" x14ac:dyDescent="0.25"/>
    <row r="1223" s="66" customFormat="1" x14ac:dyDescent="0.25"/>
    <row r="1224" s="66" customFormat="1" x14ac:dyDescent="0.25"/>
    <row r="1225" s="66" customFormat="1" x14ac:dyDescent="0.25"/>
    <row r="1226" s="66" customFormat="1" x14ac:dyDescent="0.25"/>
    <row r="1227" s="66" customFormat="1" x14ac:dyDescent="0.25"/>
    <row r="1228" s="66" customFormat="1" x14ac:dyDescent="0.25"/>
    <row r="1229" s="66" customFormat="1" x14ac:dyDescent="0.25"/>
    <row r="1230" s="66" customFormat="1" x14ac:dyDescent="0.25"/>
    <row r="1231" s="66" customFormat="1" x14ac:dyDescent="0.25"/>
    <row r="1232" s="66" customFormat="1" x14ac:dyDescent="0.25"/>
    <row r="1233" s="66" customFormat="1" x14ac:dyDescent="0.25"/>
    <row r="1234" s="66" customFormat="1" x14ac:dyDescent="0.25"/>
    <row r="1235" s="66" customFormat="1" x14ac:dyDescent="0.25"/>
    <row r="1236" s="66" customFormat="1" x14ac:dyDescent="0.25"/>
    <row r="1237" s="66" customFormat="1" x14ac:dyDescent="0.25"/>
    <row r="1238" s="66" customFormat="1" x14ac:dyDescent="0.25"/>
    <row r="1239" s="66" customFormat="1" x14ac:dyDescent="0.25"/>
    <row r="1240" s="66" customFormat="1" x14ac:dyDescent="0.25"/>
    <row r="1241" s="66" customFormat="1" x14ac:dyDescent="0.25"/>
    <row r="1242" s="66" customFormat="1" x14ac:dyDescent="0.25"/>
    <row r="1243" s="66" customFormat="1" x14ac:dyDescent="0.25"/>
    <row r="1244" s="66" customFormat="1" x14ac:dyDescent="0.25"/>
    <row r="1245" s="66" customFormat="1" x14ac:dyDescent="0.25"/>
    <row r="1246" s="66" customFormat="1" x14ac:dyDescent="0.25"/>
    <row r="1247" s="66" customFormat="1" x14ac:dyDescent="0.25"/>
    <row r="1248" s="66" customFormat="1" x14ac:dyDescent="0.25"/>
    <row r="1249" s="66" customFormat="1" x14ac:dyDescent="0.25"/>
    <row r="1250" s="66" customFormat="1" x14ac:dyDescent="0.25"/>
    <row r="1251" s="66" customFormat="1" x14ac:dyDescent="0.25"/>
    <row r="1252" s="66" customFormat="1" x14ac:dyDescent="0.25"/>
    <row r="1253" s="66" customFormat="1" x14ac:dyDescent="0.25"/>
    <row r="1254" s="66" customFormat="1" x14ac:dyDescent="0.25"/>
    <row r="1255" s="66" customFormat="1" x14ac:dyDescent="0.25"/>
    <row r="1256" s="66" customFormat="1" x14ac:dyDescent="0.25"/>
    <row r="1257" s="66" customFormat="1" x14ac:dyDescent="0.25"/>
    <row r="1258" s="66" customFormat="1" x14ac:dyDescent="0.25"/>
    <row r="1259" s="66" customFormat="1" x14ac:dyDescent="0.25"/>
    <row r="1260" s="66" customFormat="1" x14ac:dyDescent="0.25"/>
    <row r="1261" s="66" customFormat="1" x14ac:dyDescent="0.25"/>
    <row r="1262" s="66" customFormat="1" x14ac:dyDescent="0.25"/>
    <row r="1263" s="66" customFormat="1" x14ac:dyDescent="0.25"/>
    <row r="1264" s="66" customFormat="1" x14ac:dyDescent="0.25"/>
    <row r="1265" s="66" customFormat="1" x14ac:dyDescent="0.25"/>
    <row r="1266" s="66" customFormat="1" x14ac:dyDescent="0.25"/>
    <row r="1267" s="66" customFormat="1" x14ac:dyDescent="0.25"/>
    <row r="1268" s="66" customFormat="1" x14ac:dyDescent="0.25"/>
    <row r="1269" s="66" customFormat="1" x14ac:dyDescent="0.25"/>
    <row r="1270" s="66" customFormat="1" x14ac:dyDescent="0.25"/>
    <row r="1271" s="66" customFormat="1" x14ac:dyDescent="0.25"/>
    <row r="1272" s="66" customFormat="1" x14ac:dyDescent="0.25"/>
    <row r="1273" s="66" customFormat="1" x14ac:dyDescent="0.25"/>
    <row r="1274" s="66" customFormat="1" x14ac:dyDescent="0.25"/>
    <row r="1275" s="66" customFormat="1" x14ac:dyDescent="0.25"/>
    <row r="1276" s="66" customFormat="1" x14ac:dyDescent="0.25"/>
    <row r="1277" s="66" customFormat="1" x14ac:dyDescent="0.25"/>
    <row r="1278" s="66" customFormat="1" x14ac:dyDescent="0.25"/>
    <row r="1279" s="66" customFormat="1" x14ac:dyDescent="0.25"/>
    <row r="1280" s="66" customFormat="1" x14ac:dyDescent="0.25"/>
    <row r="1281" s="66" customFormat="1" x14ac:dyDescent="0.25"/>
    <row r="1282" s="66" customFormat="1" x14ac:dyDescent="0.25"/>
    <row r="1283" s="66" customFormat="1" x14ac:dyDescent="0.25"/>
    <row r="1284" s="66" customFormat="1" x14ac:dyDescent="0.25"/>
    <row r="1285" s="66" customFormat="1" x14ac:dyDescent="0.25"/>
    <row r="1286" s="66" customFormat="1" x14ac:dyDescent="0.25"/>
    <row r="1287" s="66" customFormat="1" x14ac:dyDescent="0.25"/>
    <row r="1288" s="66" customFormat="1" x14ac:dyDescent="0.25"/>
    <row r="1289" s="66" customFormat="1" x14ac:dyDescent="0.25"/>
    <row r="1290" s="66" customFormat="1" x14ac:dyDescent="0.25"/>
    <row r="1291" s="66" customFormat="1" x14ac:dyDescent="0.25"/>
    <row r="1292" s="66" customFormat="1" x14ac:dyDescent="0.25"/>
    <row r="1293" s="66" customFormat="1" x14ac:dyDescent="0.25"/>
    <row r="1294" s="66" customFormat="1" x14ac:dyDescent="0.25"/>
    <row r="1295" s="66" customFormat="1" x14ac:dyDescent="0.25"/>
    <row r="1296" s="66" customFormat="1" x14ac:dyDescent="0.25"/>
    <row r="1297" s="66" customFormat="1" x14ac:dyDescent="0.25"/>
    <row r="1298" s="66" customFormat="1" x14ac:dyDescent="0.25"/>
    <row r="1299" s="66" customFormat="1" x14ac:dyDescent="0.25"/>
    <row r="1300" s="66" customFormat="1" x14ac:dyDescent="0.25"/>
    <row r="1301" s="66" customFormat="1" x14ac:dyDescent="0.25"/>
    <row r="1302" s="66" customFormat="1" x14ac:dyDescent="0.25"/>
    <row r="1303" s="66" customFormat="1" x14ac:dyDescent="0.25"/>
    <row r="1304" s="66" customFormat="1" x14ac:dyDescent="0.25"/>
    <row r="1305" s="66" customFormat="1" x14ac:dyDescent="0.25"/>
    <row r="1306" s="66" customFormat="1" x14ac:dyDescent="0.25"/>
    <row r="1307" s="66" customFormat="1" x14ac:dyDescent="0.25"/>
    <row r="1308" s="66" customFormat="1" x14ac:dyDescent="0.25"/>
    <row r="1309" s="66" customFormat="1" x14ac:dyDescent="0.25"/>
    <row r="1310" s="66" customFormat="1" x14ac:dyDescent="0.25"/>
    <row r="1311" s="66" customFormat="1" x14ac:dyDescent="0.25"/>
    <row r="1312" s="66" customFormat="1" x14ac:dyDescent="0.25"/>
    <row r="1313" s="66" customFormat="1" x14ac:dyDescent="0.25"/>
    <row r="1314" s="66" customFormat="1" x14ac:dyDescent="0.25"/>
    <row r="1315" s="66" customFormat="1" x14ac:dyDescent="0.25"/>
    <row r="1316" s="66" customFormat="1" x14ac:dyDescent="0.25"/>
    <row r="1317" s="66" customFormat="1" x14ac:dyDescent="0.25"/>
    <row r="1318" s="66" customFormat="1" x14ac:dyDescent="0.25"/>
    <row r="1319" s="66" customFormat="1" x14ac:dyDescent="0.25"/>
    <row r="1320" s="66" customFormat="1" x14ac:dyDescent="0.25"/>
    <row r="1321" s="66" customFormat="1" x14ac:dyDescent="0.25"/>
    <row r="1322" s="66" customFormat="1" x14ac:dyDescent="0.25"/>
    <row r="1323" s="66" customFormat="1" x14ac:dyDescent="0.25"/>
    <row r="1324" s="66" customFormat="1" x14ac:dyDescent="0.25"/>
    <row r="1325" s="66" customFormat="1" x14ac:dyDescent="0.25"/>
    <row r="1326" s="66" customFormat="1" x14ac:dyDescent="0.25"/>
    <row r="1327" s="66" customFormat="1" x14ac:dyDescent="0.25"/>
    <row r="1328" s="66" customFormat="1" x14ac:dyDescent="0.25"/>
    <row r="1329" s="66" customFormat="1" x14ac:dyDescent="0.25"/>
    <row r="1330" s="66" customFormat="1" x14ac:dyDescent="0.25"/>
    <row r="1331" s="66" customFormat="1" x14ac:dyDescent="0.25"/>
    <row r="1332" s="66" customFormat="1" x14ac:dyDescent="0.25"/>
    <row r="1333" s="66" customFormat="1" x14ac:dyDescent="0.25"/>
    <row r="1334" s="66" customFormat="1" x14ac:dyDescent="0.25"/>
    <row r="1335" s="66" customFormat="1" x14ac:dyDescent="0.25"/>
    <row r="1336" s="66" customFormat="1" x14ac:dyDescent="0.25"/>
    <row r="1337" s="66" customFormat="1" x14ac:dyDescent="0.25"/>
    <row r="1338" s="66" customFormat="1" x14ac:dyDescent="0.25"/>
    <row r="1339" s="66" customFormat="1" x14ac:dyDescent="0.25"/>
    <row r="1340" s="66" customFormat="1" x14ac:dyDescent="0.25"/>
    <row r="1341" s="66" customFormat="1" x14ac:dyDescent="0.25"/>
    <row r="1342" s="66" customFormat="1" x14ac:dyDescent="0.25"/>
    <row r="1343" s="66" customFormat="1" x14ac:dyDescent="0.25"/>
    <row r="1344" s="66" customFormat="1" x14ac:dyDescent="0.25"/>
    <row r="1345" s="66" customFormat="1" x14ac:dyDescent="0.25"/>
    <row r="1346" s="66" customFormat="1" x14ac:dyDescent="0.25"/>
    <row r="1347" s="66" customFormat="1" x14ac:dyDescent="0.25"/>
    <row r="1348" s="66" customFormat="1" x14ac:dyDescent="0.25"/>
    <row r="1349" s="66" customFormat="1" x14ac:dyDescent="0.25"/>
    <row r="1350" s="66" customFormat="1" x14ac:dyDescent="0.25"/>
    <row r="1351" s="66" customFormat="1" x14ac:dyDescent="0.25"/>
    <row r="1352" s="66" customFormat="1" x14ac:dyDescent="0.25"/>
    <row r="1353" s="66" customFormat="1" x14ac:dyDescent="0.25"/>
    <row r="1354" s="66" customFormat="1" x14ac:dyDescent="0.25"/>
    <row r="1355" s="66" customFormat="1" x14ac:dyDescent="0.25"/>
    <row r="1356" s="66" customFormat="1" x14ac:dyDescent="0.25"/>
    <row r="1357" s="66" customFormat="1" x14ac:dyDescent="0.25"/>
    <row r="1358" s="66" customFormat="1" x14ac:dyDescent="0.25"/>
    <row r="1359" s="66" customFormat="1" x14ac:dyDescent="0.25"/>
    <row r="1360" s="66" customFormat="1" x14ac:dyDescent="0.25"/>
    <row r="1361" s="66" customFormat="1" x14ac:dyDescent="0.25"/>
    <row r="1362" s="66" customFormat="1" x14ac:dyDescent="0.25"/>
    <row r="1363" s="66" customFormat="1" x14ac:dyDescent="0.25"/>
    <row r="1364" s="66" customFormat="1" x14ac:dyDescent="0.25"/>
    <row r="1365" s="66" customFormat="1" x14ac:dyDescent="0.25"/>
    <row r="1366" s="66" customFormat="1" x14ac:dyDescent="0.25"/>
    <row r="1367" s="66" customFormat="1" x14ac:dyDescent="0.25"/>
    <row r="1368" s="66" customFormat="1" x14ac:dyDescent="0.25"/>
    <row r="1369" s="66" customFormat="1" x14ac:dyDescent="0.25"/>
    <row r="1370" s="66" customFormat="1" x14ac:dyDescent="0.25"/>
    <row r="1371" s="66" customFormat="1" x14ac:dyDescent="0.25"/>
    <row r="1372" s="66" customFormat="1" x14ac:dyDescent="0.25"/>
    <row r="1373" s="66" customFormat="1" x14ac:dyDescent="0.25"/>
    <row r="1374" s="66" customFormat="1" x14ac:dyDescent="0.25"/>
    <row r="1375" s="66" customFormat="1" x14ac:dyDescent="0.25"/>
    <row r="1376" s="66" customFormat="1" x14ac:dyDescent="0.25"/>
    <row r="1377" s="66" customFormat="1" x14ac:dyDescent="0.25"/>
    <row r="1378" s="66" customFormat="1" x14ac:dyDescent="0.25"/>
    <row r="1379" s="66" customFormat="1" x14ac:dyDescent="0.25"/>
    <row r="1380" s="66" customFormat="1" x14ac:dyDescent="0.25"/>
    <row r="1381" s="66" customFormat="1" x14ac:dyDescent="0.25"/>
    <row r="1382" s="66" customFormat="1" x14ac:dyDescent="0.25"/>
    <row r="1383" s="66" customFormat="1" x14ac:dyDescent="0.25"/>
    <row r="1384" s="66" customFormat="1" x14ac:dyDescent="0.25"/>
    <row r="1385" s="66" customFormat="1" x14ac:dyDescent="0.25"/>
    <row r="1386" s="66" customFormat="1" x14ac:dyDescent="0.25"/>
    <row r="1387" s="66" customFormat="1" x14ac:dyDescent="0.25"/>
    <row r="1388" s="66" customFormat="1" x14ac:dyDescent="0.25"/>
    <row r="1389" s="66" customFormat="1" x14ac:dyDescent="0.25"/>
    <row r="1390" s="66" customFormat="1" x14ac:dyDescent="0.25"/>
    <row r="1391" s="66" customFormat="1" x14ac:dyDescent="0.25"/>
    <row r="1392" s="66" customFormat="1" x14ac:dyDescent="0.25"/>
    <row r="1393" s="66" customFormat="1" x14ac:dyDescent="0.25"/>
    <row r="1394" s="66" customFormat="1" x14ac:dyDescent="0.25"/>
    <row r="1395" s="66" customFormat="1" x14ac:dyDescent="0.25"/>
    <row r="1396" s="66" customFormat="1" x14ac:dyDescent="0.25"/>
    <row r="1397" s="66" customFormat="1" x14ac:dyDescent="0.25"/>
    <row r="1398" s="66" customFormat="1" x14ac:dyDescent="0.25"/>
    <row r="1399" s="66" customFormat="1" x14ac:dyDescent="0.25"/>
    <row r="1400" s="66" customFormat="1" x14ac:dyDescent="0.25"/>
    <row r="1401" s="66" customFormat="1" x14ac:dyDescent="0.25"/>
    <row r="1402" s="66" customFormat="1" x14ac:dyDescent="0.25"/>
    <row r="1403" s="66" customFormat="1" x14ac:dyDescent="0.25"/>
    <row r="1404" s="66" customFormat="1" x14ac:dyDescent="0.25"/>
    <row r="1405" s="66" customFormat="1" x14ac:dyDescent="0.25"/>
    <row r="1406" s="66" customFormat="1" x14ac:dyDescent="0.25"/>
    <row r="1407" s="66" customFormat="1" x14ac:dyDescent="0.25"/>
    <row r="1408" s="66" customFormat="1" x14ac:dyDescent="0.25"/>
    <row r="1409" s="66" customFormat="1" x14ac:dyDescent="0.25"/>
    <row r="1410" s="66" customFormat="1" x14ac:dyDescent="0.25"/>
    <row r="1411" s="66" customFormat="1" x14ac:dyDescent="0.25"/>
    <row r="1412" s="66" customFormat="1" x14ac:dyDescent="0.25"/>
    <row r="1413" s="66" customFormat="1" x14ac:dyDescent="0.25"/>
    <row r="1414" s="66" customFormat="1" x14ac:dyDescent="0.25"/>
    <row r="1415" s="66" customFormat="1" x14ac:dyDescent="0.25"/>
    <row r="1416" s="66" customFormat="1" x14ac:dyDescent="0.25"/>
    <row r="1417" s="66" customFormat="1" x14ac:dyDescent="0.25"/>
    <row r="1418" s="66" customFormat="1" x14ac:dyDescent="0.25"/>
    <row r="1419" s="66" customFormat="1" x14ac:dyDescent="0.25"/>
    <row r="1420" s="66" customFormat="1" x14ac:dyDescent="0.25"/>
    <row r="1421" s="66" customFormat="1" x14ac:dyDescent="0.25"/>
    <row r="1422" s="66" customFormat="1" x14ac:dyDescent="0.25"/>
    <row r="1423" s="66" customFormat="1" x14ac:dyDescent="0.25"/>
    <row r="1424" s="66" customFormat="1" x14ac:dyDescent="0.25"/>
    <row r="1425" s="66" customFormat="1" x14ac:dyDescent="0.25"/>
    <row r="1426" s="66" customFormat="1" x14ac:dyDescent="0.25"/>
    <row r="1427" s="66" customFormat="1" x14ac:dyDescent="0.25"/>
    <row r="1428" s="66" customFormat="1" x14ac:dyDescent="0.25"/>
    <row r="1429" s="66" customFormat="1" x14ac:dyDescent="0.25"/>
    <row r="1430" s="66" customFormat="1" x14ac:dyDescent="0.25"/>
    <row r="1431" s="66" customFormat="1" x14ac:dyDescent="0.25"/>
    <row r="1432" s="66" customFormat="1" x14ac:dyDescent="0.25"/>
    <row r="1433" s="66" customFormat="1" x14ac:dyDescent="0.25"/>
    <row r="1434" s="66" customFormat="1" x14ac:dyDescent="0.25"/>
    <row r="1435" s="66" customFormat="1" x14ac:dyDescent="0.25"/>
    <row r="1436" s="66" customFormat="1" x14ac:dyDescent="0.25"/>
    <row r="1437" s="66" customFormat="1" x14ac:dyDescent="0.25"/>
    <row r="1438" s="66" customFormat="1" x14ac:dyDescent="0.25"/>
    <row r="1439" s="66" customFormat="1" x14ac:dyDescent="0.25"/>
    <row r="1440" s="66" customFormat="1" x14ac:dyDescent="0.25"/>
    <row r="1441" s="66" customFormat="1" x14ac:dyDescent="0.25"/>
    <row r="1442" s="66" customFormat="1" x14ac:dyDescent="0.25"/>
    <row r="1443" s="66" customFormat="1" x14ac:dyDescent="0.25"/>
    <row r="1444" s="66" customFormat="1" x14ac:dyDescent="0.25"/>
    <row r="1445" s="66" customFormat="1" x14ac:dyDescent="0.25"/>
    <row r="1446" s="66" customFormat="1" x14ac:dyDescent="0.25"/>
    <row r="1447" s="66" customFormat="1" x14ac:dyDescent="0.25"/>
    <row r="1448" s="66" customFormat="1" x14ac:dyDescent="0.25"/>
    <row r="1449" s="66" customFormat="1" x14ac:dyDescent="0.25"/>
    <row r="1450" s="66" customFormat="1" x14ac:dyDescent="0.25"/>
    <row r="1451" s="66" customFormat="1" x14ac:dyDescent="0.25"/>
    <row r="1452" s="66" customFormat="1" x14ac:dyDescent="0.25"/>
    <row r="1453" s="66" customFormat="1" x14ac:dyDescent="0.25"/>
    <row r="1454" s="66" customFormat="1" x14ac:dyDescent="0.25"/>
    <row r="1455" s="66" customFormat="1" x14ac:dyDescent="0.25"/>
    <row r="1456" s="66" customFormat="1" x14ac:dyDescent="0.25"/>
    <row r="1457" s="66" customFormat="1" x14ac:dyDescent="0.25"/>
    <row r="1458" s="66" customFormat="1" x14ac:dyDescent="0.25"/>
    <row r="1459" s="66" customFormat="1" x14ac:dyDescent="0.25"/>
    <row r="1460" s="66" customFormat="1" x14ac:dyDescent="0.25"/>
    <row r="1461" s="66" customFormat="1" x14ac:dyDescent="0.25"/>
    <row r="1462" s="66" customFormat="1" x14ac:dyDescent="0.25"/>
    <row r="1463" s="66" customFormat="1" x14ac:dyDescent="0.25"/>
    <row r="1464" s="66" customFormat="1" x14ac:dyDescent="0.25"/>
    <row r="1465" s="66" customFormat="1" x14ac:dyDescent="0.25"/>
    <row r="1466" s="66" customFormat="1" x14ac:dyDescent="0.25"/>
    <row r="1467" s="66" customFormat="1" x14ac:dyDescent="0.25"/>
    <row r="1468" s="66" customFormat="1" x14ac:dyDescent="0.25"/>
    <row r="1469" s="66" customFormat="1" x14ac:dyDescent="0.25"/>
    <row r="1470" s="66" customFormat="1" x14ac:dyDescent="0.25"/>
    <row r="1471" s="66" customFormat="1" x14ac:dyDescent="0.25"/>
    <row r="1472" s="66" customFormat="1" x14ac:dyDescent="0.25"/>
    <row r="1473" s="66" customFormat="1" x14ac:dyDescent="0.25"/>
    <row r="1474" s="66" customFormat="1" x14ac:dyDescent="0.25"/>
    <row r="1475" s="66" customFormat="1" x14ac:dyDescent="0.25"/>
    <row r="1476" s="66" customFormat="1" x14ac:dyDescent="0.25"/>
    <row r="1477" s="66" customFormat="1" x14ac:dyDescent="0.25"/>
    <row r="1478" s="66" customFormat="1" x14ac:dyDescent="0.25"/>
    <row r="1479" s="66" customFormat="1" x14ac:dyDescent="0.25"/>
    <row r="1480" s="66" customFormat="1" x14ac:dyDescent="0.25"/>
    <row r="1481" s="66" customFormat="1" x14ac:dyDescent="0.25"/>
    <row r="1482" s="66" customFormat="1" x14ac:dyDescent="0.25"/>
    <row r="1483" s="66" customFormat="1" x14ac:dyDescent="0.25"/>
    <row r="1484" s="66" customFormat="1" x14ac:dyDescent="0.25"/>
    <row r="1485" s="66" customFormat="1" x14ac:dyDescent="0.25"/>
    <row r="1486" s="66" customFormat="1" x14ac:dyDescent="0.25"/>
    <row r="1487" s="66" customFormat="1" x14ac:dyDescent="0.25"/>
    <row r="1488" s="66" customFormat="1" x14ac:dyDescent="0.25"/>
    <row r="1489" s="66" customFormat="1" x14ac:dyDescent="0.25"/>
    <row r="1490" s="66" customFormat="1" x14ac:dyDescent="0.25"/>
    <row r="1491" s="66" customFormat="1" x14ac:dyDescent="0.25"/>
    <row r="1492" s="66" customFormat="1" x14ac:dyDescent="0.25"/>
    <row r="1493" s="66" customFormat="1" x14ac:dyDescent="0.25"/>
    <row r="1494" s="66" customFormat="1" x14ac:dyDescent="0.25"/>
    <row r="1495" s="66" customFormat="1" x14ac:dyDescent="0.25"/>
    <row r="1496" s="66" customFormat="1" x14ac:dyDescent="0.25"/>
    <row r="1497" s="66" customFormat="1" x14ac:dyDescent="0.25"/>
    <row r="1498" s="66" customFormat="1" x14ac:dyDescent="0.25"/>
    <row r="1499" s="66" customFormat="1" x14ac:dyDescent="0.25"/>
    <row r="1500" s="66" customFormat="1" x14ac:dyDescent="0.25"/>
    <row r="1501" s="66" customFormat="1" x14ac:dyDescent="0.25"/>
    <row r="1502" s="66" customFormat="1" x14ac:dyDescent="0.25"/>
    <row r="1503" s="66" customFormat="1" x14ac:dyDescent="0.25"/>
    <row r="1504" s="66" customFormat="1" x14ac:dyDescent="0.25"/>
    <row r="1505" s="66" customFormat="1" x14ac:dyDescent="0.25"/>
    <row r="1506" s="66" customFormat="1" x14ac:dyDescent="0.25"/>
    <row r="1507" s="66" customFormat="1" x14ac:dyDescent="0.25"/>
    <row r="1508" s="66" customFormat="1" x14ac:dyDescent="0.25"/>
    <row r="1509" s="66" customFormat="1" x14ac:dyDescent="0.25"/>
    <row r="1510" s="66" customFormat="1" x14ac:dyDescent="0.25"/>
    <row r="1511" s="66" customFormat="1" x14ac:dyDescent="0.25"/>
    <row r="1512" s="66" customFormat="1" x14ac:dyDescent="0.25"/>
    <row r="1513" s="66" customFormat="1" x14ac:dyDescent="0.25"/>
    <row r="1514" s="66" customFormat="1" x14ac:dyDescent="0.25"/>
    <row r="1515" s="66" customFormat="1" x14ac:dyDescent="0.25"/>
    <row r="1516" s="66" customFormat="1" x14ac:dyDescent="0.25"/>
    <row r="1517" s="66" customFormat="1" x14ac:dyDescent="0.25"/>
    <row r="1518" s="66" customFormat="1" x14ac:dyDescent="0.25"/>
    <row r="1519" s="66" customFormat="1" x14ac:dyDescent="0.25"/>
    <row r="1520" s="66" customFormat="1" x14ac:dyDescent="0.25"/>
    <row r="1521" s="66" customFormat="1" x14ac:dyDescent="0.25"/>
    <row r="1522" s="66" customFormat="1" x14ac:dyDescent="0.25"/>
    <row r="1523" s="66" customFormat="1" x14ac:dyDescent="0.25"/>
    <row r="1524" s="66" customFormat="1" x14ac:dyDescent="0.25"/>
    <row r="1525" s="66" customFormat="1" x14ac:dyDescent="0.25"/>
    <row r="1526" s="66" customFormat="1" x14ac:dyDescent="0.25"/>
    <row r="1527" s="66" customFormat="1" x14ac:dyDescent="0.25"/>
    <row r="1528" s="66" customFormat="1" x14ac:dyDescent="0.25"/>
    <row r="1529" s="66" customFormat="1" x14ac:dyDescent="0.25"/>
    <row r="1530" s="66" customFormat="1" x14ac:dyDescent="0.25"/>
    <row r="1531" s="66" customFormat="1" x14ac:dyDescent="0.25"/>
    <row r="1532" s="66" customFormat="1" x14ac:dyDescent="0.25"/>
    <row r="1533" s="66" customFormat="1" x14ac:dyDescent="0.25"/>
    <row r="1534" s="66" customFormat="1" x14ac:dyDescent="0.25"/>
    <row r="1535" s="66" customFormat="1" x14ac:dyDescent="0.25"/>
    <row r="1536" s="66" customFormat="1" x14ac:dyDescent="0.25"/>
    <row r="1537" s="66" customFormat="1" x14ac:dyDescent="0.25"/>
    <row r="1538" s="66" customFormat="1" x14ac:dyDescent="0.25"/>
    <row r="1539" s="66" customFormat="1" x14ac:dyDescent="0.25"/>
    <row r="1540" s="66" customFormat="1" x14ac:dyDescent="0.25"/>
    <row r="1541" s="66" customFormat="1" x14ac:dyDescent="0.25"/>
    <row r="1542" s="66" customFormat="1" x14ac:dyDescent="0.25"/>
    <row r="1543" s="66" customFormat="1" x14ac:dyDescent="0.25"/>
    <row r="1544" s="66" customFormat="1" x14ac:dyDescent="0.25"/>
    <row r="1545" s="66" customFormat="1" x14ac:dyDescent="0.25"/>
    <row r="1546" s="66" customFormat="1" x14ac:dyDescent="0.25"/>
    <row r="1547" s="66" customFormat="1" x14ac:dyDescent="0.25"/>
    <row r="1548" s="66" customFormat="1" x14ac:dyDescent="0.25"/>
    <row r="1549" s="66" customFormat="1" x14ac:dyDescent="0.25"/>
    <row r="1550" s="66" customFormat="1" x14ac:dyDescent="0.25"/>
    <row r="1551" s="66" customFormat="1" x14ac:dyDescent="0.25"/>
    <row r="1552" s="66" customFormat="1" x14ac:dyDescent="0.25"/>
    <row r="1553" s="66" customFormat="1" x14ac:dyDescent="0.25"/>
    <row r="1554" s="66" customFormat="1" x14ac:dyDescent="0.25"/>
    <row r="1555" s="66" customFormat="1" x14ac:dyDescent="0.25"/>
    <row r="1556" s="66" customFormat="1" x14ac:dyDescent="0.25"/>
    <row r="1557" s="66" customFormat="1" x14ac:dyDescent="0.25"/>
    <row r="1558" s="66" customFormat="1" x14ac:dyDescent="0.25"/>
    <row r="1559" s="66" customFormat="1" x14ac:dyDescent="0.25"/>
    <row r="1560" s="66" customFormat="1" x14ac:dyDescent="0.25"/>
    <row r="1561" s="66" customFormat="1" x14ac:dyDescent="0.25"/>
    <row r="1562" s="66" customFormat="1" x14ac:dyDescent="0.25"/>
    <row r="1563" s="66" customFormat="1" x14ac:dyDescent="0.25"/>
    <row r="1564" s="66" customFormat="1" x14ac:dyDescent="0.25"/>
    <row r="1565" s="66" customFormat="1" x14ac:dyDescent="0.25"/>
    <row r="1566" s="66" customFormat="1" x14ac:dyDescent="0.25"/>
    <row r="1567" s="66" customFormat="1" x14ac:dyDescent="0.25"/>
    <row r="1568" s="66" customFormat="1" x14ac:dyDescent="0.25"/>
    <row r="1569" s="66" customFormat="1" x14ac:dyDescent="0.25"/>
    <row r="1570" s="66" customFormat="1" x14ac:dyDescent="0.25"/>
    <row r="1571" s="66" customFormat="1" x14ac:dyDescent="0.25"/>
    <row r="1572" s="66" customFormat="1" x14ac:dyDescent="0.25"/>
    <row r="1573" s="66" customFormat="1" x14ac:dyDescent="0.25"/>
    <row r="1574" s="66" customFormat="1" x14ac:dyDescent="0.25"/>
    <row r="1575" s="66" customFormat="1" x14ac:dyDescent="0.25"/>
    <row r="1576" s="66" customFormat="1" x14ac:dyDescent="0.25"/>
    <row r="1577" s="66" customFormat="1" x14ac:dyDescent="0.25"/>
    <row r="1578" s="66" customFormat="1" x14ac:dyDescent="0.25"/>
    <row r="1579" s="66" customFormat="1" x14ac:dyDescent="0.25"/>
    <row r="1580" s="66" customFormat="1" x14ac:dyDescent="0.25"/>
    <row r="1581" s="66" customFormat="1" x14ac:dyDescent="0.25"/>
    <row r="1582" s="66" customFormat="1" x14ac:dyDescent="0.25"/>
    <row r="1583" s="66" customFormat="1" x14ac:dyDescent="0.25"/>
    <row r="1584" s="66" customFormat="1" x14ac:dyDescent="0.25"/>
    <row r="1585" s="66" customFormat="1" x14ac:dyDescent="0.25"/>
    <row r="1586" s="66" customFormat="1" x14ac:dyDescent="0.25"/>
    <row r="1587" s="66" customFormat="1" x14ac:dyDescent="0.25"/>
    <row r="1588" s="66" customFormat="1" x14ac:dyDescent="0.25"/>
    <row r="1589" s="66" customFormat="1" x14ac:dyDescent="0.25"/>
    <row r="1590" s="66" customFormat="1" x14ac:dyDescent="0.25"/>
    <row r="1591" s="66" customFormat="1" x14ac:dyDescent="0.25"/>
    <row r="1592" s="66" customFormat="1" x14ac:dyDescent="0.25"/>
    <row r="1593" s="66" customFormat="1" x14ac:dyDescent="0.25"/>
    <row r="1594" s="66" customFormat="1" x14ac:dyDescent="0.25"/>
    <row r="1595" s="66" customFormat="1" x14ac:dyDescent="0.25"/>
    <row r="1596" s="66" customFormat="1" x14ac:dyDescent="0.25"/>
    <row r="1597" s="66" customFormat="1" x14ac:dyDescent="0.25"/>
    <row r="1598" s="66" customFormat="1" x14ac:dyDescent="0.25"/>
    <row r="1599" s="66" customFormat="1" x14ac:dyDescent="0.25"/>
    <row r="1600" s="66" customFormat="1" x14ac:dyDescent="0.25"/>
    <row r="1601" s="66" customFormat="1" x14ac:dyDescent="0.25"/>
    <row r="1602" s="66" customFormat="1" x14ac:dyDescent="0.25"/>
    <row r="1603" s="66" customFormat="1" x14ac:dyDescent="0.25"/>
    <row r="1604" s="66" customFormat="1" x14ac:dyDescent="0.25"/>
    <row r="1605" s="66" customFormat="1" x14ac:dyDescent="0.25"/>
    <row r="1606" s="66" customFormat="1" x14ac:dyDescent="0.25"/>
    <row r="1607" s="66" customFormat="1" x14ac:dyDescent="0.25"/>
    <row r="1608" s="66" customFormat="1" x14ac:dyDescent="0.25"/>
    <row r="1609" s="66" customFormat="1" x14ac:dyDescent="0.25"/>
    <row r="1610" s="66" customFormat="1" x14ac:dyDescent="0.25"/>
    <row r="1611" s="66" customFormat="1" x14ac:dyDescent="0.25"/>
    <row r="1612" s="66" customFormat="1" x14ac:dyDescent="0.25"/>
    <row r="1613" s="66" customFormat="1" x14ac:dyDescent="0.25"/>
    <row r="1614" s="66" customFormat="1" x14ac:dyDescent="0.25"/>
    <row r="1615" s="66" customFormat="1" x14ac:dyDescent="0.25"/>
    <row r="1616" s="66" customFormat="1" x14ac:dyDescent="0.25"/>
    <row r="1617" s="66" customFormat="1" x14ac:dyDescent="0.25"/>
    <row r="1618" s="66" customFormat="1" x14ac:dyDescent="0.25"/>
    <row r="1619" s="66" customFormat="1" x14ac:dyDescent="0.25"/>
    <row r="1620" s="66" customFormat="1" x14ac:dyDescent="0.25"/>
    <row r="1621" s="66" customFormat="1" x14ac:dyDescent="0.25"/>
    <row r="1622" s="66" customFormat="1" x14ac:dyDescent="0.25"/>
    <row r="1623" s="66" customFormat="1" x14ac:dyDescent="0.25"/>
    <row r="1624" s="66" customFormat="1" x14ac:dyDescent="0.25"/>
    <row r="1625" s="66" customFormat="1" x14ac:dyDescent="0.25"/>
    <row r="1626" s="66" customFormat="1" x14ac:dyDescent="0.25"/>
    <row r="1627" s="66" customFormat="1" x14ac:dyDescent="0.25"/>
    <row r="1628" s="66" customFormat="1" x14ac:dyDescent="0.25"/>
    <row r="1629" s="66" customFormat="1" x14ac:dyDescent="0.25"/>
    <row r="1630" s="66" customFormat="1" x14ac:dyDescent="0.25"/>
    <row r="1631" s="66" customFormat="1" x14ac:dyDescent="0.25"/>
    <row r="1632" s="66" customFormat="1" x14ac:dyDescent="0.25"/>
    <row r="1633" s="66" customFormat="1" x14ac:dyDescent="0.25"/>
    <row r="1634" s="66" customFormat="1" x14ac:dyDescent="0.25"/>
    <row r="1635" s="66" customFormat="1" x14ac:dyDescent="0.25"/>
    <row r="1636" s="66" customFormat="1" x14ac:dyDescent="0.25"/>
    <row r="1637" s="66" customFormat="1" x14ac:dyDescent="0.25"/>
    <row r="1638" s="66" customFormat="1" x14ac:dyDescent="0.25"/>
    <row r="1639" s="66" customFormat="1" x14ac:dyDescent="0.25"/>
    <row r="1640" s="66" customFormat="1" x14ac:dyDescent="0.25"/>
    <row r="1641" s="66" customFormat="1" x14ac:dyDescent="0.25"/>
    <row r="1642" s="66" customFormat="1" x14ac:dyDescent="0.25"/>
    <row r="1643" s="66" customFormat="1" x14ac:dyDescent="0.25"/>
    <row r="1644" s="66" customFormat="1" x14ac:dyDescent="0.25"/>
    <row r="1645" s="66" customFormat="1" x14ac:dyDescent="0.25"/>
    <row r="1646" s="66" customFormat="1" x14ac:dyDescent="0.25"/>
    <row r="1647" s="66" customFormat="1" x14ac:dyDescent="0.25"/>
    <row r="1648" s="66" customFormat="1" x14ac:dyDescent="0.25"/>
    <row r="1649" s="66" customFormat="1" x14ac:dyDescent="0.25"/>
    <row r="1650" s="66" customFormat="1" x14ac:dyDescent="0.25"/>
    <row r="1651" s="66" customFormat="1" x14ac:dyDescent="0.25"/>
    <row r="1652" s="66" customFormat="1" x14ac:dyDescent="0.25"/>
    <row r="1653" s="66" customFormat="1" x14ac:dyDescent="0.25"/>
    <row r="1654" s="66" customFormat="1" x14ac:dyDescent="0.25"/>
    <row r="1655" s="66" customFormat="1" x14ac:dyDescent="0.25"/>
    <row r="1656" s="66" customFormat="1" x14ac:dyDescent="0.25"/>
    <row r="1657" s="66" customFormat="1" x14ac:dyDescent="0.25"/>
    <row r="1658" s="66" customFormat="1" x14ac:dyDescent="0.25"/>
    <row r="1659" s="66" customFormat="1" x14ac:dyDescent="0.25"/>
    <row r="1660" s="66" customFormat="1" x14ac:dyDescent="0.25"/>
    <row r="1661" s="66" customFormat="1" x14ac:dyDescent="0.25"/>
    <row r="1662" s="66" customFormat="1" x14ac:dyDescent="0.25"/>
    <row r="1663" s="66" customFormat="1" x14ac:dyDescent="0.25"/>
    <row r="1664" s="66" customFormat="1" x14ac:dyDescent="0.25"/>
    <row r="1665" s="66" customFormat="1" x14ac:dyDescent="0.25"/>
    <row r="1666" s="66" customFormat="1" x14ac:dyDescent="0.25"/>
    <row r="1667" s="66" customFormat="1" x14ac:dyDescent="0.25"/>
    <row r="1668" s="66" customFormat="1" x14ac:dyDescent="0.25"/>
    <row r="1669" s="66" customFormat="1" x14ac:dyDescent="0.25"/>
    <row r="1670" s="66" customFormat="1" x14ac:dyDescent="0.25"/>
    <row r="1671" s="66" customFormat="1" x14ac:dyDescent="0.25"/>
    <row r="1672" s="66" customFormat="1" x14ac:dyDescent="0.25"/>
    <row r="1673" s="66" customFormat="1" x14ac:dyDescent="0.25"/>
    <row r="1674" s="66" customFormat="1" x14ac:dyDescent="0.25"/>
    <row r="1675" s="66" customFormat="1" x14ac:dyDescent="0.25"/>
    <row r="1676" s="66" customFormat="1" x14ac:dyDescent="0.25"/>
    <row r="1677" s="66" customFormat="1" x14ac:dyDescent="0.25"/>
    <row r="1678" s="66" customFormat="1" x14ac:dyDescent="0.25"/>
    <row r="1679" s="66" customFormat="1" x14ac:dyDescent="0.25"/>
    <row r="1680" s="66" customFormat="1" x14ac:dyDescent="0.25"/>
    <row r="1681" s="66" customFormat="1" x14ac:dyDescent="0.25"/>
    <row r="1682" s="66" customFormat="1" x14ac:dyDescent="0.25"/>
    <row r="1683" s="66" customFormat="1" x14ac:dyDescent="0.25"/>
    <row r="1684" s="66" customFormat="1" x14ac:dyDescent="0.25"/>
    <row r="1685" s="66" customFormat="1" x14ac:dyDescent="0.25"/>
    <row r="1686" s="66" customFormat="1" x14ac:dyDescent="0.25"/>
    <row r="1687" s="66" customFormat="1" x14ac:dyDescent="0.25"/>
    <row r="1688" s="66" customFormat="1" x14ac:dyDescent="0.25"/>
    <row r="1689" s="66" customFormat="1" x14ac:dyDescent="0.25"/>
    <row r="1690" s="66" customFormat="1" x14ac:dyDescent="0.25"/>
    <row r="1691" s="66" customFormat="1" x14ac:dyDescent="0.25"/>
    <row r="1692" s="66" customFormat="1" x14ac:dyDescent="0.25"/>
    <row r="1693" s="66" customFormat="1" x14ac:dyDescent="0.25"/>
    <row r="1694" s="66" customFormat="1" x14ac:dyDescent="0.25"/>
    <row r="1695" s="66" customFormat="1" x14ac:dyDescent="0.25"/>
    <row r="1696" s="66" customFormat="1" x14ac:dyDescent="0.25"/>
    <row r="1697" s="66" customFormat="1" x14ac:dyDescent="0.25"/>
    <row r="1698" s="66" customFormat="1" x14ac:dyDescent="0.25"/>
    <row r="1699" s="66" customFormat="1" x14ac:dyDescent="0.25"/>
    <row r="1700" s="66" customFormat="1" x14ac:dyDescent="0.25"/>
    <row r="1701" s="66" customFormat="1" x14ac:dyDescent="0.25"/>
    <row r="1702" s="66" customFormat="1" x14ac:dyDescent="0.25"/>
    <row r="1703" s="66" customFormat="1" x14ac:dyDescent="0.25"/>
    <row r="1704" s="66" customFormat="1" x14ac:dyDescent="0.25"/>
    <row r="1705" s="66" customFormat="1" x14ac:dyDescent="0.25"/>
    <row r="1706" s="66" customFormat="1" x14ac:dyDescent="0.25"/>
    <row r="1707" s="66" customFormat="1" x14ac:dyDescent="0.25"/>
    <row r="1708" s="66" customFormat="1" x14ac:dyDescent="0.25"/>
    <row r="1709" s="66" customFormat="1" x14ac:dyDescent="0.25"/>
    <row r="1710" s="66" customFormat="1" x14ac:dyDescent="0.25"/>
    <row r="1711" s="66" customFormat="1" x14ac:dyDescent="0.25"/>
    <row r="1712" s="66" customFormat="1" x14ac:dyDescent="0.25"/>
    <row r="1713" s="66" customFormat="1" x14ac:dyDescent="0.25"/>
    <row r="1714" s="66" customFormat="1" x14ac:dyDescent="0.25"/>
    <row r="1715" s="66" customFormat="1" x14ac:dyDescent="0.25"/>
    <row r="1716" s="66" customFormat="1" x14ac:dyDescent="0.25"/>
    <row r="1717" s="66" customFormat="1" x14ac:dyDescent="0.25"/>
    <row r="1718" s="66" customFormat="1" x14ac:dyDescent="0.25"/>
    <row r="1719" s="66" customFormat="1" x14ac:dyDescent="0.25"/>
    <row r="1720" s="66" customFormat="1" x14ac:dyDescent="0.25"/>
    <row r="1721" s="66" customFormat="1" x14ac:dyDescent="0.25"/>
    <row r="1722" s="66" customFormat="1" x14ac:dyDescent="0.25"/>
    <row r="1723" s="66" customFormat="1" x14ac:dyDescent="0.25"/>
    <row r="1724" s="66" customFormat="1" x14ac:dyDescent="0.25"/>
    <row r="1725" s="66" customFormat="1" x14ac:dyDescent="0.25"/>
    <row r="1726" s="66" customFormat="1" x14ac:dyDescent="0.25"/>
    <row r="1727" s="66" customFormat="1" x14ac:dyDescent="0.25"/>
    <row r="1728" s="66" customFormat="1" x14ac:dyDescent="0.25"/>
    <row r="1729" s="66" customFormat="1" x14ac:dyDescent="0.25"/>
    <row r="1730" s="66" customFormat="1" x14ac:dyDescent="0.25"/>
    <row r="1731" s="66" customFormat="1" x14ac:dyDescent="0.25"/>
    <row r="1732" s="66" customFormat="1" x14ac:dyDescent="0.25"/>
    <row r="1733" s="66" customFormat="1" x14ac:dyDescent="0.25"/>
    <row r="1734" s="66" customFormat="1" x14ac:dyDescent="0.25"/>
    <row r="1735" s="66" customFormat="1" x14ac:dyDescent="0.25"/>
    <row r="1736" s="66" customFormat="1" x14ac:dyDescent="0.25"/>
    <row r="1737" s="66" customFormat="1" x14ac:dyDescent="0.25"/>
    <row r="1738" s="66" customFormat="1" x14ac:dyDescent="0.25"/>
    <row r="1739" s="66" customFormat="1" x14ac:dyDescent="0.25"/>
    <row r="1740" s="66" customFormat="1" x14ac:dyDescent="0.25"/>
    <row r="1741" s="66" customFormat="1" x14ac:dyDescent="0.25"/>
    <row r="1742" s="66" customFormat="1" x14ac:dyDescent="0.25"/>
    <row r="1743" s="66" customFormat="1" x14ac:dyDescent="0.25"/>
    <row r="1744" s="66" customFormat="1" x14ac:dyDescent="0.25"/>
    <row r="1745" s="66" customFormat="1" x14ac:dyDescent="0.25"/>
    <row r="1746" s="66" customFormat="1" x14ac:dyDescent="0.25"/>
    <row r="1747" s="66" customFormat="1" x14ac:dyDescent="0.25"/>
    <row r="1748" s="66" customFormat="1" x14ac:dyDescent="0.25"/>
    <row r="1749" s="66" customFormat="1" x14ac:dyDescent="0.25"/>
    <row r="1750" s="66" customFormat="1" x14ac:dyDescent="0.25"/>
    <row r="1751" s="66" customFormat="1" x14ac:dyDescent="0.25"/>
    <row r="1752" s="66" customFormat="1" x14ac:dyDescent="0.25"/>
    <row r="1753" s="66" customFormat="1" x14ac:dyDescent="0.25"/>
    <row r="1754" s="66" customFormat="1" x14ac:dyDescent="0.25"/>
    <row r="1755" s="66" customFormat="1" x14ac:dyDescent="0.25"/>
    <row r="1756" s="66" customFormat="1" x14ac:dyDescent="0.25"/>
    <row r="1757" s="66" customFormat="1" x14ac:dyDescent="0.25"/>
    <row r="1758" s="66" customFormat="1" x14ac:dyDescent="0.25"/>
    <row r="1759" s="66" customFormat="1" x14ac:dyDescent="0.25"/>
    <row r="1760" s="66" customFormat="1" x14ac:dyDescent="0.25"/>
    <row r="1761" s="66" customFormat="1" x14ac:dyDescent="0.25"/>
    <row r="1762" s="66" customFormat="1" x14ac:dyDescent="0.25"/>
    <row r="1763" s="66" customFormat="1" x14ac:dyDescent="0.25"/>
    <row r="1764" s="66" customFormat="1" x14ac:dyDescent="0.25"/>
    <row r="1765" s="66" customFormat="1" x14ac:dyDescent="0.25"/>
    <row r="1766" s="66" customFormat="1" x14ac:dyDescent="0.25"/>
    <row r="1767" s="66" customFormat="1" x14ac:dyDescent="0.25"/>
    <row r="1768" s="66" customFormat="1" x14ac:dyDescent="0.25"/>
    <row r="1769" s="66" customFormat="1" x14ac:dyDescent="0.25"/>
    <row r="1770" s="66" customFormat="1" x14ac:dyDescent="0.25"/>
    <row r="1771" s="66" customFormat="1" x14ac:dyDescent="0.25"/>
    <row r="1772" s="66" customFormat="1" x14ac:dyDescent="0.25"/>
    <row r="1773" s="66" customFormat="1" x14ac:dyDescent="0.25"/>
    <row r="1774" s="66" customFormat="1" x14ac:dyDescent="0.25"/>
    <row r="1775" s="66" customFormat="1" x14ac:dyDescent="0.25"/>
    <row r="1776" s="66" customFormat="1" x14ac:dyDescent="0.25"/>
    <row r="1777" s="66" customFormat="1" x14ac:dyDescent="0.25"/>
    <row r="1778" s="66" customFormat="1" x14ac:dyDescent="0.25"/>
    <row r="1779" s="66" customFormat="1" x14ac:dyDescent="0.25"/>
    <row r="1780" s="66" customFormat="1" x14ac:dyDescent="0.25"/>
    <row r="1781" s="66" customFormat="1" x14ac:dyDescent="0.25"/>
    <row r="1782" s="66" customFormat="1" x14ac:dyDescent="0.25"/>
    <row r="1783" s="66" customFormat="1" x14ac:dyDescent="0.25"/>
    <row r="1784" s="66" customFormat="1" x14ac:dyDescent="0.25"/>
    <row r="1785" s="66" customFormat="1" x14ac:dyDescent="0.25"/>
    <row r="1786" s="66" customFormat="1" x14ac:dyDescent="0.25"/>
    <row r="1787" s="66" customFormat="1" x14ac:dyDescent="0.25"/>
    <row r="1788" s="66" customFormat="1" x14ac:dyDescent="0.25"/>
    <row r="1789" s="66" customFormat="1" x14ac:dyDescent="0.25"/>
    <row r="1790" s="66" customFormat="1" x14ac:dyDescent="0.25"/>
    <row r="1791" s="66" customFormat="1" x14ac:dyDescent="0.25"/>
    <row r="1792" s="66" customFormat="1" x14ac:dyDescent="0.25"/>
    <row r="1793" s="66" customFormat="1" x14ac:dyDescent="0.25"/>
    <row r="1794" s="66" customFormat="1" x14ac:dyDescent="0.25"/>
    <row r="1795" s="66" customFormat="1" x14ac:dyDescent="0.25"/>
    <row r="1796" s="66" customFormat="1" x14ac:dyDescent="0.25"/>
    <row r="1797" s="66" customFormat="1" x14ac:dyDescent="0.25"/>
    <row r="1798" s="66" customFormat="1" x14ac:dyDescent="0.25"/>
    <row r="1799" s="66" customFormat="1" x14ac:dyDescent="0.25"/>
    <row r="1800" s="66" customFormat="1" x14ac:dyDescent="0.25"/>
    <row r="1801" s="66" customFormat="1" x14ac:dyDescent="0.25"/>
    <row r="1802" s="66" customFormat="1" x14ac:dyDescent="0.25"/>
    <row r="1803" s="66" customFormat="1" x14ac:dyDescent="0.25"/>
    <row r="1804" s="66" customFormat="1" x14ac:dyDescent="0.25"/>
    <row r="1805" s="66" customFormat="1" x14ac:dyDescent="0.25"/>
    <row r="1806" s="66" customFormat="1" x14ac:dyDescent="0.25"/>
    <row r="1807" s="66" customFormat="1" x14ac:dyDescent="0.25"/>
    <row r="1808" s="66" customFormat="1" x14ac:dyDescent="0.25"/>
    <row r="1809" s="66" customFormat="1" x14ac:dyDescent="0.25"/>
    <row r="1810" s="66" customFormat="1" x14ac:dyDescent="0.25"/>
    <row r="1811" s="66" customFormat="1" x14ac:dyDescent="0.25"/>
    <row r="1812" s="66" customFormat="1" x14ac:dyDescent="0.25"/>
    <row r="1813" s="66" customFormat="1" x14ac:dyDescent="0.25"/>
    <row r="1814" s="66" customFormat="1" x14ac:dyDescent="0.25"/>
    <row r="1815" s="66" customFormat="1" x14ac:dyDescent="0.25"/>
    <row r="1816" s="66" customFormat="1" x14ac:dyDescent="0.25"/>
    <row r="1817" s="66" customFormat="1" x14ac:dyDescent="0.25"/>
    <row r="1818" s="66" customFormat="1" x14ac:dyDescent="0.25"/>
    <row r="1819" s="66" customFormat="1" x14ac:dyDescent="0.25"/>
    <row r="1820" s="66" customFormat="1" x14ac:dyDescent="0.25"/>
    <row r="1821" s="66" customFormat="1" x14ac:dyDescent="0.25"/>
    <row r="1822" s="66" customFormat="1" x14ac:dyDescent="0.25"/>
    <row r="1823" s="66" customFormat="1" x14ac:dyDescent="0.25"/>
    <row r="1824" s="66" customFormat="1" x14ac:dyDescent="0.25"/>
    <row r="1825" s="66" customFormat="1" x14ac:dyDescent="0.25"/>
    <row r="1826" s="66" customFormat="1" x14ac:dyDescent="0.25"/>
    <row r="1827" s="66" customFormat="1" x14ac:dyDescent="0.25"/>
    <row r="1828" s="66" customFormat="1" x14ac:dyDescent="0.25"/>
    <row r="1829" s="66" customFormat="1" x14ac:dyDescent="0.25"/>
    <row r="1830" s="66" customFormat="1" x14ac:dyDescent="0.25"/>
    <row r="1831" s="66" customFormat="1" x14ac:dyDescent="0.25"/>
    <row r="1832" s="66" customFormat="1" x14ac:dyDescent="0.25"/>
    <row r="1833" s="66" customFormat="1" x14ac:dyDescent="0.25"/>
    <row r="1834" s="66" customFormat="1" x14ac:dyDescent="0.25"/>
    <row r="1835" s="66" customFormat="1" x14ac:dyDescent="0.25"/>
    <row r="1836" s="66" customFormat="1" x14ac:dyDescent="0.25"/>
    <row r="1837" s="66" customFormat="1" x14ac:dyDescent="0.25"/>
    <row r="1838" s="66" customFormat="1" x14ac:dyDescent="0.25"/>
    <row r="1839" s="66" customFormat="1" x14ac:dyDescent="0.25"/>
    <row r="1840" s="66" customFormat="1" x14ac:dyDescent="0.25"/>
    <row r="1841" s="66" customFormat="1" x14ac:dyDescent="0.25"/>
    <row r="1842" s="66" customFormat="1" x14ac:dyDescent="0.25"/>
    <row r="1843" s="66" customFormat="1" x14ac:dyDescent="0.25"/>
    <row r="1844" s="66" customFormat="1" x14ac:dyDescent="0.25"/>
    <row r="1845" s="66" customFormat="1" x14ac:dyDescent="0.25"/>
    <row r="1846" s="66" customFormat="1" x14ac:dyDescent="0.25"/>
    <row r="1847" s="66" customFormat="1" x14ac:dyDescent="0.25"/>
    <row r="1848" s="66" customFormat="1" x14ac:dyDescent="0.25"/>
    <row r="1849" s="66" customFormat="1" x14ac:dyDescent="0.25"/>
    <row r="1850" s="66" customFormat="1" x14ac:dyDescent="0.25"/>
    <row r="1851" s="66" customFormat="1" x14ac:dyDescent="0.25"/>
    <row r="1852" s="66" customFormat="1" x14ac:dyDescent="0.25"/>
    <row r="1853" s="66" customFormat="1" x14ac:dyDescent="0.25"/>
    <row r="1854" s="66" customFormat="1" x14ac:dyDescent="0.25"/>
    <row r="1855" s="66" customFormat="1" x14ac:dyDescent="0.25"/>
    <row r="1856" s="66" customFormat="1" x14ac:dyDescent="0.25"/>
    <row r="1857" s="66" customFormat="1" x14ac:dyDescent="0.25"/>
    <row r="1858" s="66" customFormat="1" x14ac:dyDescent="0.25"/>
    <row r="1859" s="66" customFormat="1" x14ac:dyDescent="0.25"/>
    <row r="1860" s="66" customFormat="1" x14ac:dyDescent="0.25"/>
    <row r="1861" s="66" customFormat="1" x14ac:dyDescent="0.25"/>
    <row r="1862" s="66" customFormat="1" x14ac:dyDescent="0.25"/>
    <row r="1863" s="66" customFormat="1" x14ac:dyDescent="0.25"/>
    <row r="1864" s="66" customFormat="1" x14ac:dyDescent="0.25"/>
    <row r="1865" s="66" customFormat="1" x14ac:dyDescent="0.25"/>
    <row r="1866" s="66" customFormat="1" x14ac:dyDescent="0.25"/>
    <row r="1867" s="66" customFormat="1" x14ac:dyDescent="0.25"/>
    <row r="1868" s="66" customFormat="1" x14ac:dyDescent="0.25"/>
    <row r="1869" s="66" customFormat="1" x14ac:dyDescent="0.25"/>
    <row r="1870" s="66" customFormat="1" x14ac:dyDescent="0.25"/>
    <row r="1871" s="66" customFormat="1" x14ac:dyDescent="0.25"/>
    <row r="1872" s="66" customFormat="1" x14ac:dyDescent="0.25"/>
    <row r="1873" s="66" customFormat="1" x14ac:dyDescent="0.25"/>
    <row r="1874" s="66" customFormat="1" x14ac:dyDescent="0.25"/>
    <row r="1875" s="66" customFormat="1" x14ac:dyDescent="0.25"/>
    <row r="1876" s="66" customFormat="1" x14ac:dyDescent="0.25"/>
    <row r="1877" s="66" customFormat="1" x14ac:dyDescent="0.25"/>
    <row r="1878" s="66" customFormat="1" x14ac:dyDescent="0.25"/>
    <row r="1879" s="66" customFormat="1" x14ac:dyDescent="0.25"/>
    <row r="1880" s="66" customFormat="1" x14ac:dyDescent="0.25"/>
    <row r="1881" s="66" customFormat="1" x14ac:dyDescent="0.25"/>
    <row r="1882" s="66" customFormat="1" x14ac:dyDescent="0.25"/>
    <row r="1883" s="66" customFormat="1" x14ac:dyDescent="0.25"/>
    <row r="1884" s="66" customFormat="1" x14ac:dyDescent="0.25"/>
    <row r="1885" s="66" customFormat="1" x14ac:dyDescent="0.25"/>
    <row r="1886" s="66" customFormat="1" x14ac:dyDescent="0.25"/>
    <row r="1887" s="66" customFormat="1" x14ac:dyDescent="0.25"/>
    <row r="1888" s="66" customFormat="1" x14ac:dyDescent="0.25"/>
    <row r="1889" s="66" customFormat="1" x14ac:dyDescent="0.25"/>
    <row r="1890" s="66" customFormat="1" x14ac:dyDescent="0.25"/>
    <row r="1891" s="66" customFormat="1" x14ac:dyDescent="0.25"/>
    <row r="1892" s="66" customFormat="1" x14ac:dyDescent="0.25"/>
    <row r="1893" s="66" customFormat="1" x14ac:dyDescent="0.25"/>
    <row r="1894" s="66" customFormat="1" x14ac:dyDescent="0.25"/>
    <row r="1895" s="66" customFormat="1" x14ac:dyDescent="0.25"/>
    <row r="1896" s="66" customFormat="1" x14ac:dyDescent="0.25"/>
    <row r="1897" s="66" customFormat="1" x14ac:dyDescent="0.25"/>
    <row r="1898" s="66" customFormat="1" x14ac:dyDescent="0.25"/>
    <row r="1899" s="66" customFormat="1" x14ac:dyDescent="0.25"/>
    <row r="1900" s="66" customFormat="1" x14ac:dyDescent="0.25"/>
    <row r="1901" s="66" customFormat="1" x14ac:dyDescent="0.25"/>
    <row r="1902" s="66" customFormat="1" x14ac:dyDescent="0.25"/>
    <row r="1903" s="66" customFormat="1" x14ac:dyDescent="0.25"/>
    <row r="1904" s="66" customFormat="1" x14ac:dyDescent="0.25"/>
    <row r="1905" s="66" customFormat="1" x14ac:dyDescent="0.25"/>
    <row r="1906" s="66" customFormat="1" x14ac:dyDescent="0.25"/>
    <row r="1907" s="66" customFormat="1" x14ac:dyDescent="0.25"/>
    <row r="1908" s="66" customFormat="1" x14ac:dyDescent="0.25"/>
    <row r="1909" s="66" customFormat="1" x14ac:dyDescent="0.25"/>
    <row r="1910" s="66" customFormat="1" x14ac:dyDescent="0.25"/>
    <row r="1911" s="66" customFormat="1" x14ac:dyDescent="0.25"/>
    <row r="1912" s="66" customFormat="1" x14ac:dyDescent="0.25"/>
    <row r="1913" s="66" customFormat="1" x14ac:dyDescent="0.25"/>
    <row r="1914" s="66" customFormat="1" x14ac:dyDescent="0.25"/>
    <row r="1915" s="66" customFormat="1" x14ac:dyDescent="0.25"/>
    <row r="1916" s="66" customFormat="1" x14ac:dyDescent="0.25"/>
    <row r="1917" s="66" customFormat="1" x14ac:dyDescent="0.25"/>
    <row r="1918" s="66" customFormat="1" x14ac:dyDescent="0.25"/>
    <row r="1919" s="66" customFormat="1" x14ac:dyDescent="0.25"/>
    <row r="1920" s="66" customFormat="1" x14ac:dyDescent="0.25"/>
    <row r="1921" s="66" customFormat="1" x14ac:dyDescent="0.25"/>
    <row r="1922" s="66" customFormat="1" x14ac:dyDescent="0.25"/>
    <row r="1923" s="66" customFormat="1" x14ac:dyDescent="0.25"/>
    <row r="1924" s="66" customFormat="1" x14ac:dyDescent="0.25"/>
    <row r="1925" s="66" customFormat="1" x14ac:dyDescent="0.25"/>
    <row r="1926" s="66" customFormat="1" x14ac:dyDescent="0.25"/>
    <row r="1927" s="66" customFormat="1" x14ac:dyDescent="0.25"/>
    <row r="1928" s="66" customFormat="1" x14ac:dyDescent="0.25"/>
    <row r="1929" s="66" customFormat="1" x14ac:dyDescent="0.25"/>
    <row r="1930" s="66" customFormat="1" x14ac:dyDescent="0.25"/>
    <row r="1931" s="66" customFormat="1" x14ac:dyDescent="0.25"/>
    <row r="1932" s="66" customFormat="1" x14ac:dyDescent="0.25"/>
    <row r="1933" s="66" customFormat="1" x14ac:dyDescent="0.25"/>
  </sheetData>
  <pageMargins left="0.511811024" right="0.511811024" top="0.78740157499999996" bottom="0.78740157499999996" header="0.31496062000000002" footer="0.31496062000000002"/>
  <pageSetup paperSize="9" orientation="portrait" verticalDpi="598"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1CBC-2AF2-46D8-ADDB-AC18FB17AE03}">
  <sheetPr>
    <tabColor rgb="FFFF0000"/>
  </sheetPr>
  <dimension ref="B1:B31"/>
  <sheetViews>
    <sheetView showGridLines="0" workbookViewId="0">
      <selection activeCell="B29" sqref="B29"/>
    </sheetView>
  </sheetViews>
  <sheetFormatPr defaultRowHeight="15" x14ac:dyDescent="0.25"/>
  <cols>
    <col min="1" max="1" width="7.28515625" customWidth="1"/>
    <col min="2" max="2" width="184.7109375" customWidth="1"/>
  </cols>
  <sheetData>
    <row r="1" spans="2:2" x14ac:dyDescent="0.25">
      <c r="B1" s="86"/>
    </row>
    <row r="2" spans="2:2" x14ac:dyDescent="0.25">
      <c r="B2" s="86" t="s">
        <v>188</v>
      </c>
    </row>
    <row r="3" spans="2:2" x14ac:dyDescent="0.25">
      <c r="B3" s="86" t="s">
        <v>189</v>
      </c>
    </row>
    <row r="4" spans="2:2" x14ac:dyDescent="0.25">
      <c r="B4" s="86" t="s">
        <v>190</v>
      </c>
    </row>
    <row r="5" spans="2:2" x14ac:dyDescent="0.25">
      <c r="B5" s="86"/>
    </row>
    <row r="6" spans="2:2" ht="31.5" x14ac:dyDescent="0.25">
      <c r="B6" s="87" t="s">
        <v>191</v>
      </c>
    </row>
    <row r="7" spans="2:2" ht="15.75" x14ac:dyDescent="0.25">
      <c r="B7" s="87"/>
    </row>
    <row r="8" spans="2:2" ht="17.25" x14ac:dyDescent="0.25">
      <c r="B8" s="88" t="s">
        <v>192</v>
      </c>
    </row>
    <row r="9" spans="2:2" x14ac:dyDescent="0.25">
      <c r="B9" s="86"/>
    </row>
    <row r="10" spans="2:2" x14ac:dyDescent="0.25">
      <c r="B10" s="91" t="s">
        <v>211</v>
      </c>
    </row>
    <row r="11" spans="2:2" x14ac:dyDescent="0.25">
      <c r="B11" s="89" t="s">
        <v>193</v>
      </c>
    </row>
    <row r="12" spans="2:2" x14ac:dyDescent="0.25">
      <c r="B12" s="90" t="s">
        <v>194</v>
      </c>
    </row>
    <row r="13" spans="2:2" x14ac:dyDescent="0.25">
      <c r="B13" s="90"/>
    </row>
    <row r="14" spans="2:2" x14ac:dyDescent="0.25">
      <c r="B14" s="91" t="s">
        <v>195</v>
      </c>
    </row>
    <row r="15" spans="2:2" x14ac:dyDescent="0.25">
      <c r="B15" s="91" t="s">
        <v>196</v>
      </c>
    </row>
    <row r="16" spans="2:2" ht="30" x14ac:dyDescent="0.25">
      <c r="B16" s="91" t="s">
        <v>197</v>
      </c>
    </row>
    <row r="17" spans="2:2" ht="30" x14ac:dyDescent="0.25">
      <c r="B17" s="91" t="s">
        <v>213</v>
      </c>
    </row>
    <row r="18" spans="2:2" ht="30" x14ac:dyDescent="0.25">
      <c r="B18" s="91" t="s">
        <v>198</v>
      </c>
    </row>
    <row r="19" spans="2:2" x14ac:dyDescent="0.25">
      <c r="B19" s="91" t="s">
        <v>199</v>
      </c>
    </row>
    <row r="20" spans="2:2" x14ac:dyDescent="0.25">
      <c r="B20" s="91" t="s">
        <v>200</v>
      </c>
    </row>
    <row r="21" spans="2:2" x14ac:dyDescent="0.25">
      <c r="B21" s="91" t="s">
        <v>212</v>
      </c>
    </row>
    <row r="22" spans="2:2" x14ac:dyDescent="0.25">
      <c r="B22" s="91" t="s">
        <v>201</v>
      </c>
    </row>
    <row r="23" spans="2:2" x14ac:dyDescent="0.25">
      <c r="B23" s="91" t="s">
        <v>202</v>
      </c>
    </row>
    <row r="24" spans="2:2" x14ac:dyDescent="0.25">
      <c r="B24" s="91" t="s">
        <v>203</v>
      </c>
    </row>
    <row r="25" spans="2:2" x14ac:dyDescent="0.25">
      <c r="B25" s="91" t="s">
        <v>204</v>
      </c>
    </row>
    <row r="26" spans="2:2" x14ac:dyDescent="0.25">
      <c r="B26" s="91" t="s">
        <v>205</v>
      </c>
    </row>
    <row r="27" spans="2:2" ht="30" x14ac:dyDescent="0.25">
      <c r="B27" s="91" t="s">
        <v>206</v>
      </c>
    </row>
    <row r="28" spans="2:2" x14ac:dyDescent="0.25">
      <c r="B28" s="91" t="s">
        <v>207</v>
      </c>
    </row>
    <row r="29" spans="2:2" ht="30" x14ac:dyDescent="0.25">
      <c r="B29" s="91" t="s">
        <v>208</v>
      </c>
    </row>
    <row r="30" spans="2:2" ht="30" x14ac:dyDescent="0.25">
      <c r="B30" s="91" t="s">
        <v>209</v>
      </c>
    </row>
    <row r="31" spans="2:2" ht="30" x14ac:dyDescent="0.25">
      <c r="B31" s="91" t="s">
        <v>210</v>
      </c>
    </row>
  </sheetData>
  <pageMargins left="0.511811024" right="0.511811024" top="0.78740157499999996" bottom="0.78740157499999996" header="0.31496062000000002" footer="0.31496062000000002"/>
  <pageSetup paperSize="9"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BK69"/>
  <sheetViews>
    <sheetView showGridLines="0" workbookViewId="0">
      <selection activeCell="A13" sqref="A13"/>
    </sheetView>
  </sheetViews>
  <sheetFormatPr defaultColWidth="8.85546875" defaultRowHeight="15" x14ac:dyDescent="0.25"/>
  <cols>
    <col min="1" max="1" width="29.5703125" customWidth="1"/>
    <col min="2" max="2" width="40.85546875" customWidth="1"/>
    <col min="3" max="3" width="21.140625" customWidth="1"/>
    <col min="4" max="4" width="58.42578125" customWidth="1"/>
    <col min="5" max="5" width="17.28515625" customWidth="1"/>
    <col min="6" max="6" width="36.5703125" customWidth="1"/>
  </cols>
  <sheetData>
    <row r="1" spans="1:40" x14ac:dyDescent="0.25">
      <c r="A1" s="9" t="s">
        <v>92</v>
      </c>
      <c r="B1" s="2" t="s">
        <v>93</v>
      </c>
      <c r="D1" s="56" t="s">
        <v>8</v>
      </c>
      <c r="E1" s="56" t="s">
        <v>94</v>
      </c>
      <c r="F1" s="56" t="s">
        <v>95</v>
      </c>
    </row>
    <row r="2" spans="1:40" x14ac:dyDescent="0.25">
      <c r="A2" s="3" t="s">
        <v>18</v>
      </c>
      <c r="B2" s="3" t="s">
        <v>59</v>
      </c>
      <c r="D2" s="58" t="s">
        <v>96</v>
      </c>
      <c r="E2" s="55" t="s">
        <v>97</v>
      </c>
      <c r="F2" s="55" t="s">
        <v>54</v>
      </c>
    </row>
    <row r="3" spans="1:40" x14ac:dyDescent="0.25">
      <c r="A3" s="3" t="s">
        <v>21</v>
      </c>
      <c r="B3" s="3" t="s">
        <v>21</v>
      </c>
      <c r="D3" s="58" t="s">
        <v>98</v>
      </c>
      <c r="E3" s="55" t="s">
        <v>22</v>
      </c>
      <c r="F3" s="55" t="s">
        <v>55</v>
      </c>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40" x14ac:dyDescent="0.25">
      <c r="A4" s="3" t="s">
        <v>23</v>
      </c>
      <c r="B4" s="3" t="s">
        <v>60</v>
      </c>
      <c r="D4" s="58" t="s">
        <v>99</v>
      </c>
      <c r="E4" s="55" t="s">
        <v>20</v>
      </c>
      <c r="F4" s="57" t="s">
        <v>57</v>
      </c>
      <c r="V4" s="6"/>
      <c r="W4" s="6"/>
      <c r="X4" s="6"/>
      <c r="Y4" s="6"/>
      <c r="Z4" s="6"/>
      <c r="AA4" s="6"/>
      <c r="AB4" s="6"/>
      <c r="AC4" s="6"/>
      <c r="AD4" s="6"/>
      <c r="AE4" s="6"/>
      <c r="AF4" s="6"/>
      <c r="AG4" s="6"/>
      <c r="AH4" s="6"/>
      <c r="AI4" s="6"/>
      <c r="AJ4" s="6"/>
      <c r="AK4" s="6"/>
      <c r="AL4" s="6"/>
      <c r="AM4" s="6"/>
      <c r="AN4" s="6"/>
    </row>
    <row r="5" spans="1:40" x14ac:dyDescent="0.25">
      <c r="A5" s="3" t="s">
        <v>24</v>
      </c>
      <c r="B5" s="3" t="s">
        <v>39</v>
      </c>
      <c r="D5" s="58" t="s">
        <v>100</v>
      </c>
      <c r="E5" s="1" t="s">
        <v>101</v>
      </c>
      <c r="F5" s="57" t="s">
        <v>56</v>
      </c>
    </row>
    <row r="6" spans="1:40" x14ac:dyDescent="0.25">
      <c r="A6" s="3" t="s">
        <v>25</v>
      </c>
      <c r="B6" s="3" t="s">
        <v>27</v>
      </c>
      <c r="D6" s="58" t="s">
        <v>38</v>
      </c>
      <c r="E6" s="57"/>
    </row>
    <row r="7" spans="1:40" x14ac:dyDescent="0.25">
      <c r="A7" s="3" t="s">
        <v>26</v>
      </c>
      <c r="B7" s="3" t="s">
        <v>40</v>
      </c>
      <c r="D7" s="58" t="s">
        <v>102</v>
      </c>
    </row>
    <row r="8" spans="1:40" x14ac:dyDescent="0.25">
      <c r="A8" s="3" t="s">
        <v>61</v>
      </c>
      <c r="B8" s="3" t="s">
        <v>42</v>
      </c>
      <c r="D8" s="58" t="s">
        <v>22</v>
      </c>
    </row>
    <row r="9" spans="1:40" x14ac:dyDescent="0.25">
      <c r="A9" s="3" t="s">
        <v>62</v>
      </c>
      <c r="B9" s="3" t="s">
        <v>43</v>
      </c>
      <c r="D9" s="58" t="s">
        <v>103</v>
      </c>
    </row>
    <row r="10" spans="1:40" x14ac:dyDescent="0.25">
      <c r="A10" s="3" t="s">
        <v>39</v>
      </c>
      <c r="B10" s="3" t="s">
        <v>44</v>
      </c>
      <c r="D10" s="58" t="s">
        <v>41</v>
      </c>
    </row>
    <row r="11" spans="1:40" x14ac:dyDescent="0.25">
      <c r="A11" s="3" t="s">
        <v>27</v>
      </c>
      <c r="B11" s="3" t="s">
        <v>29</v>
      </c>
      <c r="D11" s="59" t="s">
        <v>104</v>
      </c>
    </row>
    <row r="12" spans="1:40" x14ac:dyDescent="0.25">
      <c r="A12" s="3" t="s">
        <v>63</v>
      </c>
      <c r="B12" s="3" t="s">
        <v>64</v>
      </c>
    </row>
    <row r="13" spans="1:40" x14ac:dyDescent="0.25">
      <c r="A13" s="3" t="s">
        <v>28</v>
      </c>
      <c r="B13" s="3" t="s">
        <v>65</v>
      </c>
    </row>
    <row r="14" spans="1:40" x14ac:dyDescent="0.25">
      <c r="A14" s="3" t="s">
        <v>66</v>
      </c>
      <c r="B14" s="3" t="s">
        <v>67</v>
      </c>
    </row>
    <row r="15" spans="1:40" x14ac:dyDescent="0.25">
      <c r="A15" s="3" t="s">
        <v>29</v>
      </c>
      <c r="B15" s="3" t="s">
        <v>45</v>
      </c>
    </row>
    <row r="16" spans="1:40" x14ac:dyDescent="0.25">
      <c r="A16" s="3" t="s">
        <v>68</v>
      </c>
      <c r="B16" s="3" t="s">
        <v>46</v>
      </c>
    </row>
    <row r="17" spans="1:2" x14ac:dyDescent="0.25">
      <c r="A17" s="3" t="s">
        <v>69</v>
      </c>
      <c r="B17" s="3" t="s">
        <v>70</v>
      </c>
    </row>
    <row r="18" spans="1:2" x14ac:dyDescent="0.25">
      <c r="A18" s="3" t="s">
        <v>71</v>
      </c>
      <c r="B18" s="3" t="s">
        <v>34</v>
      </c>
    </row>
    <row r="19" spans="1:2" x14ac:dyDescent="0.25">
      <c r="A19" s="3" t="s">
        <v>72</v>
      </c>
      <c r="B19" s="3" t="s">
        <v>73</v>
      </c>
    </row>
    <row r="20" spans="1:2" x14ac:dyDescent="0.25">
      <c r="A20" s="3" t="s">
        <v>31</v>
      </c>
      <c r="B20" s="3" t="s">
        <v>74</v>
      </c>
    </row>
    <row r="21" spans="1:2" x14ac:dyDescent="0.25">
      <c r="A21" s="3" t="s">
        <v>33</v>
      </c>
      <c r="B21" s="3" t="s">
        <v>75</v>
      </c>
    </row>
    <row r="22" spans="1:2" x14ac:dyDescent="0.25">
      <c r="A22" s="3" t="s">
        <v>34</v>
      </c>
      <c r="B22" s="3" t="s">
        <v>76</v>
      </c>
    </row>
    <row r="23" spans="1:2" x14ac:dyDescent="0.25">
      <c r="A23" s="3" t="s">
        <v>73</v>
      </c>
      <c r="B23" s="3" t="s">
        <v>77</v>
      </c>
    </row>
    <row r="24" spans="1:2" x14ac:dyDescent="0.25">
      <c r="A24" s="3" t="s">
        <v>74</v>
      </c>
      <c r="B24" s="3" t="s">
        <v>78</v>
      </c>
    </row>
    <row r="25" spans="1:2" x14ac:dyDescent="0.25">
      <c r="A25" s="3" t="s">
        <v>79</v>
      </c>
      <c r="B25" s="3" t="s">
        <v>35</v>
      </c>
    </row>
    <row r="26" spans="1:2" x14ac:dyDescent="0.25">
      <c r="A26" s="3" t="s">
        <v>80</v>
      </c>
      <c r="B26" s="3" t="s">
        <v>47</v>
      </c>
    </row>
    <row r="27" spans="1:2" x14ac:dyDescent="0.25">
      <c r="A27" s="3" t="s">
        <v>81</v>
      </c>
      <c r="B27" s="3" t="s">
        <v>36</v>
      </c>
    </row>
    <row r="28" spans="1:2" x14ac:dyDescent="0.25">
      <c r="A28" s="3" t="s">
        <v>82</v>
      </c>
      <c r="B28" s="1"/>
    </row>
    <row r="29" spans="1:2" x14ac:dyDescent="0.25">
      <c r="A29" s="3" t="s">
        <v>83</v>
      </c>
    </row>
    <row r="30" spans="1:2" x14ac:dyDescent="0.25">
      <c r="A30" s="3" t="s">
        <v>85</v>
      </c>
    </row>
    <row r="31" spans="1:2" x14ac:dyDescent="0.25">
      <c r="A31" s="3" t="s">
        <v>35</v>
      </c>
    </row>
    <row r="32" spans="1:2" x14ac:dyDescent="0.25">
      <c r="A32" s="3" t="s">
        <v>47</v>
      </c>
    </row>
    <row r="33" spans="1:63" x14ac:dyDescent="0.25">
      <c r="A33" s="3" t="s">
        <v>36</v>
      </c>
    </row>
    <row r="36" spans="1:63" x14ac:dyDescent="0.25">
      <c r="A36" s="5" t="s">
        <v>105</v>
      </c>
      <c r="AC36" s="19" t="s">
        <v>106</v>
      </c>
    </row>
    <row r="37" spans="1:63" x14ac:dyDescent="0.25">
      <c r="A37" s="3" t="s">
        <v>59</v>
      </c>
      <c r="B37" s="3" t="s">
        <v>21</v>
      </c>
      <c r="C37" s="3" t="s">
        <v>60</v>
      </c>
      <c r="D37" s="3" t="s">
        <v>39</v>
      </c>
      <c r="E37" s="3" t="s">
        <v>27</v>
      </c>
      <c r="F37" s="3" t="s">
        <v>40</v>
      </c>
      <c r="G37" s="3" t="s">
        <v>42</v>
      </c>
      <c r="H37" s="3" t="s">
        <v>43</v>
      </c>
      <c r="I37" s="3" t="s">
        <v>44</v>
      </c>
      <c r="J37" s="3" t="s">
        <v>29</v>
      </c>
      <c r="K37" s="3" t="s">
        <v>64</v>
      </c>
      <c r="L37" s="3" t="s">
        <v>65</v>
      </c>
      <c r="M37" s="3" t="s">
        <v>67</v>
      </c>
      <c r="N37" s="3" t="s">
        <v>45</v>
      </c>
      <c r="O37" s="3" t="s">
        <v>46</v>
      </c>
      <c r="P37" s="3" t="s">
        <v>70</v>
      </c>
      <c r="Q37" s="3" t="s">
        <v>34</v>
      </c>
      <c r="R37" s="3" t="s">
        <v>73</v>
      </c>
      <c r="S37" s="3" t="s">
        <v>74</v>
      </c>
      <c r="T37" s="3" t="s">
        <v>75</v>
      </c>
      <c r="U37" s="3" t="s">
        <v>76</v>
      </c>
      <c r="V37" s="3" t="s">
        <v>77</v>
      </c>
      <c r="W37" s="3" t="s">
        <v>78</v>
      </c>
      <c r="X37" s="3" t="s">
        <v>35</v>
      </c>
      <c r="Y37" s="3" t="s">
        <v>47</v>
      </c>
      <c r="Z37" s="3" t="s">
        <v>36</v>
      </c>
      <c r="AC37" s="3" t="s">
        <v>18</v>
      </c>
      <c r="AD37" s="3" t="s">
        <v>21</v>
      </c>
      <c r="AE37" s="3" t="s">
        <v>23</v>
      </c>
      <c r="AF37" s="3" t="s">
        <v>24</v>
      </c>
      <c r="AG37" s="3" t="s">
        <v>25</v>
      </c>
      <c r="AH37" s="3" t="s">
        <v>26</v>
      </c>
      <c r="AI37" s="3" t="s">
        <v>61</v>
      </c>
      <c r="AJ37" s="3" t="s">
        <v>62</v>
      </c>
      <c r="AK37" s="3" t="s">
        <v>39</v>
      </c>
      <c r="AL37" s="3" t="s">
        <v>27</v>
      </c>
      <c r="AM37" s="3" t="s">
        <v>63</v>
      </c>
      <c r="AN37" s="3" t="s">
        <v>28</v>
      </c>
      <c r="AO37" s="3" t="s">
        <v>66</v>
      </c>
      <c r="AP37" s="3" t="s">
        <v>29</v>
      </c>
      <c r="AQ37" s="3" t="s">
        <v>68</v>
      </c>
      <c r="AR37" s="3" t="s">
        <v>69</v>
      </c>
      <c r="AS37" s="3" t="s">
        <v>71</v>
      </c>
      <c r="AT37" s="3" t="s">
        <v>72</v>
      </c>
      <c r="AU37" s="3" t="s">
        <v>31</v>
      </c>
      <c r="AV37" s="3" t="s">
        <v>33</v>
      </c>
      <c r="AW37" s="3" t="s">
        <v>34</v>
      </c>
      <c r="AX37" s="3" t="s">
        <v>73</v>
      </c>
      <c r="AY37" s="3" t="s">
        <v>74</v>
      </c>
      <c r="AZ37" s="3" t="s">
        <v>79</v>
      </c>
      <c r="BA37" s="3" t="s">
        <v>80</v>
      </c>
      <c r="BB37" s="3" t="s">
        <v>81</v>
      </c>
      <c r="BC37" s="3" t="s">
        <v>82</v>
      </c>
      <c r="BD37" s="3" t="s">
        <v>83</v>
      </c>
      <c r="BE37" s="3" t="s">
        <v>85</v>
      </c>
      <c r="BF37" s="3" t="s">
        <v>35</v>
      </c>
      <c r="BG37" s="3" t="s">
        <v>47</v>
      </c>
      <c r="BH37" s="3" t="s">
        <v>36</v>
      </c>
      <c r="BJ37">
        <v>2020</v>
      </c>
      <c r="BK37">
        <v>2021</v>
      </c>
    </row>
    <row r="38" spans="1:63" x14ac:dyDescent="0.25">
      <c r="A38" s="8" t="s">
        <v>19</v>
      </c>
      <c r="B38" s="8" t="s">
        <v>19</v>
      </c>
      <c r="C38" s="8" t="s">
        <v>19</v>
      </c>
      <c r="D38" s="8" t="s">
        <v>19</v>
      </c>
      <c r="E38" s="8" t="s">
        <v>19</v>
      </c>
      <c r="F38" s="8" t="s">
        <v>19</v>
      </c>
      <c r="G38" s="8" t="s">
        <v>19</v>
      </c>
      <c r="H38" s="4" t="s">
        <v>19</v>
      </c>
      <c r="I38" s="4" t="s">
        <v>19</v>
      </c>
      <c r="J38" s="8" t="s">
        <v>30</v>
      </c>
      <c r="K38" s="8" t="s">
        <v>30</v>
      </c>
      <c r="L38" s="8" t="s">
        <v>30</v>
      </c>
      <c r="M38" s="8" t="s">
        <v>30</v>
      </c>
      <c r="N38" s="8" t="s">
        <v>30</v>
      </c>
      <c r="O38" s="8" t="s">
        <v>30</v>
      </c>
      <c r="P38" s="8" t="s">
        <v>30</v>
      </c>
      <c r="Q38" s="8" t="s">
        <v>30</v>
      </c>
      <c r="R38" s="8" t="s">
        <v>30</v>
      </c>
      <c r="S38" s="8" t="s">
        <v>30</v>
      </c>
      <c r="T38" s="8" t="s">
        <v>30</v>
      </c>
      <c r="U38" s="8" t="s">
        <v>30</v>
      </c>
      <c r="V38" s="8" t="s">
        <v>30</v>
      </c>
      <c r="W38" s="8" t="s">
        <v>30</v>
      </c>
      <c r="X38" s="8" t="s">
        <v>30</v>
      </c>
      <c r="Y38" s="8" t="s">
        <v>30</v>
      </c>
      <c r="Z38" s="8" t="s">
        <v>30</v>
      </c>
      <c r="AC38" s="8" t="s">
        <v>19</v>
      </c>
      <c r="AD38" s="8" t="s">
        <v>19</v>
      </c>
      <c r="AE38" s="8" t="s">
        <v>19</v>
      </c>
      <c r="AF38" s="8" t="s">
        <v>19</v>
      </c>
      <c r="AG38" s="8" t="s">
        <v>19</v>
      </c>
      <c r="AH38" s="8" t="s">
        <v>19</v>
      </c>
      <c r="AI38" s="8" t="s">
        <v>19</v>
      </c>
      <c r="AJ38" s="8" t="s">
        <v>19</v>
      </c>
      <c r="AK38" s="8" t="s">
        <v>19</v>
      </c>
      <c r="AL38" s="8" t="s">
        <v>19</v>
      </c>
      <c r="AM38" s="8" t="s">
        <v>19</v>
      </c>
      <c r="AN38" s="8" t="s">
        <v>19</v>
      </c>
      <c r="AO38" s="4" t="s">
        <v>19</v>
      </c>
      <c r="AP38" s="8" t="s">
        <v>30</v>
      </c>
      <c r="AQ38" s="8" t="s">
        <v>30</v>
      </c>
      <c r="AR38" s="8" t="s">
        <v>30</v>
      </c>
      <c r="AS38" s="8" t="s">
        <v>30</v>
      </c>
      <c r="AT38" s="8" t="s">
        <v>30</v>
      </c>
      <c r="AU38" s="8" t="s">
        <v>30</v>
      </c>
      <c r="AV38" s="8" t="s">
        <v>30</v>
      </c>
      <c r="AW38" s="8" t="s">
        <v>30</v>
      </c>
      <c r="AX38" s="8" t="s">
        <v>30</v>
      </c>
      <c r="AY38" s="8" t="s">
        <v>30</v>
      </c>
      <c r="AZ38" s="8" t="s">
        <v>30</v>
      </c>
      <c r="BA38" s="8" t="s">
        <v>30</v>
      </c>
      <c r="BB38" s="8" t="s">
        <v>30</v>
      </c>
      <c r="BC38" s="8" t="s">
        <v>30</v>
      </c>
      <c r="BD38" s="8" t="s">
        <v>30</v>
      </c>
      <c r="BE38" s="8" t="s">
        <v>30</v>
      </c>
      <c r="BF38" s="8" t="s">
        <v>30</v>
      </c>
      <c r="BG38" s="8" t="s">
        <v>30</v>
      </c>
      <c r="BH38" s="8" t="s">
        <v>30</v>
      </c>
      <c r="BJ38" s="3" t="s">
        <v>107</v>
      </c>
      <c r="BK38" s="3" t="s">
        <v>107</v>
      </c>
    </row>
    <row r="39" spans="1:63" x14ac:dyDescent="0.25">
      <c r="J39" s="8" t="s">
        <v>32</v>
      </c>
      <c r="K39" s="8" t="s">
        <v>32</v>
      </c>
      <c r="L39" s="8" t="s">
        <v>32</v>
      </c>
      <c r="M39" s="8" t="s">
        <v>32</v>
      </c>
      <c r="N39" s="8" t="s">
        <v>32</v>
      </c>
      <c r="O39" s="8" t="s">
        <v>32</v>
      </c>
      <c r="P39" s="8" t="s">
        <v>32</v>
      </c>
      <c r="Q39" s="8" t="s">
        <v>32</v>
      </c>
      <c r="R39" s="8" t="s">
        <v>32</v>
      </c>
      <c r="S39" s="8" t="s">
        <v>32</v>
      </c>
      <c r="T39" s="8" t="s">
        <v>32</v>
      </c>
      <c r="U39" s="8" t="s">
        <v>32</v>
      </c>
      <c r="V39" s="8" t="s">
        <v>32</v>
      </c>
      <c r="W39" s="8" t="s">
        <v>32</v>
      </c>
      <c r="X39" s="8" t="s">
        <v>32</v>
      </c>
      <c r="Y39" s="8" t="s">
        <v>32</v>
      </c>
      <c r="Z39" s="8" t="s">
        <v>32</v>
      </c>
      <c r="AP39" s="8" t="s">
        <v>32</v>
      </c>
      <c r="AQ39" s="8" t="s">
        <v>32</v>
      </c>
      <c r="AR39" s="8" t="s">
        <v>32</v>
      </c>
      <c r="AS39" s="8" t="s">
        <v>32</v>
      </c>
      <c r="AT39" s="8" t="s">
        <v>32</v>
      </c>
      <c r="AU39" s="8" t="s">
        <v>32</v>
      </c>
      <c r="AV39" s="8" t="s">
        <v>32</v>
      </c>
      <c r="AW39" s="8" t="s">
        <v>32</v>
      </c>
      <c r="AX39" s="8" t="s">
        <v>32</v>
      </c>
      <c r="AY39" s="8" t="s">
        <v>32</v>
      </c>
      <c r="AZ39" s="8" t="s">
        <v>32</v>
      </c>
      <c r="BA39" s="8" t="s">
        <v>32</v>
      </c>
      <c r="BB39" s="8" t="s">
        <v>32</v>
      </c>
      <c r="BC39" s="8" t="s">
        <v>32</v>
      </c>
      <c r="BD39" s="8" t="s">
        <v>32</v>
      </c>
      <c r="BE39" s="8" t="s">
        <v>32</v>
      </c>
      <c r="BF39" s="8" t="s">
        <v>32</v>
      </c>
      <c r="BG39" s="8" t="s">
        <v>32</v>
      </c>
      <c r="BH39" s="8" t="s">
        <v>32</v>
      </c>
      <c r="BJ39" s="3" t="s">
        <v>108</v>
      </c>
      <c r="BK39" s="3" t="s">
        <v>108</v>
      </c>
    </row>
    <row r="40" spans="1:63" x14ac:dyDescent="0.25">
      <c r="BJ40" s="3" t="s">
        <v>109</v>
      </c>
      <c r="BK40" s="3" t="s">
        <v>109</v>
      </c>
    </row>
    <row r="41" spans="1:63" x14ac:dyDescent="0.25">
      <c r="BJ41" s="3" t="s">
        <v>110</v>
      </c>
      <c r="BK41" s="3" t="s">
        <v>110</v>
      </c>
    </row>
    <row r="42" spans="1:63" x14ac:dyDescent="0.25">
      <c r="BJ42" s="3" t="s">
        <v>111</v>
      </c>
      <c r="BK42" s="3" t="s">
        <v>111</v>
      </c>
    </row>
    <row r="43" spans="1:63" x14ac:dyDescent="0.25">
      <c r="BJ43" s="3" t="s">
        <v>112</v>
      </c>
      <c r="BK43" s="3" t="s">
        <v>112</v>
      </c>
    </row>
    <row r="44" spans="1:63" x14ac:dyDescent="0.25">
      <c r="BJ44" s="3" t="s">
        <v>113</v>
      </c>
      <c r="BK44" s="3" t="s">
        <v>113</v>
      </c>
    </row>
    <row r="45" spans="1:63" x14ac:dyDescent="0.25">
      <c r="BJ45" s="3" t="s">
        <v>114</v>
      </c>
      <c r="BK45" s="3" t="s">
        <v>114</v>
      </c>
    </row>
    <row r="46" spans="1:63" x14ac:dyDescent="0.25">
      <c r="BJ46" s="3" t="s">
        <v>115</v>
      </c>
      <c r="BK46" s="3" t="s">
        <v>115</v>
      </c>
    </row>
    <row r="47" spans="1:63" x14ac:dyDescent="0.25">
      <c r="BJ47" s="3" t="s">
        <v>116</v>
      </c>
      <c r="BK47" s="3" t="s">
        <v>116</v>
      </c>
    </row>
    <row r="48" spans="1:63" x14ac:dyDescent="0.25">
      <c r="BJ48" s="3" t="s">
        <v>117</v>
      </c>
      <c r="BK48" s="3" t="s">
        <v>117</v>
      </c>
    </row>
    <row r="49" spans="62:63" x14ac:dyDescent="0.25">
      <c r="BJ49" s="3" t="s">
        <v>118</v>
      </c>
      <c r="BK49" s="3" t="s">
        <v>118</v>
      </c>
    </row>
    <row r="50" spans="62:63" x14ac:dyDescent="0.25">
      <c r="BJ50" s="3" t="s">
        <v>119</v>
      </c>
      <c r="BK50" s="3" t="s">
        <v>119</v>
      </c>
    </row>
    <row r="51" spans="62:63" x14ac:dyDescent="0.25">
      <c r="BJ51" s="3" t="s">
        <v>120</v>
      </c>
      <c r="BK51" s="3" t="s">
        <v>120</v>
      </c>
    </row>
    <row r="52" spans="62:63" x14ac:dyDescent="0.25">
      <c r="BJ52" s="3" t="s">
        <v>121</v>
      </c>
      <c r="BK52" s="3" t="s">
        <v>121</v>
      </c>
    </row>
    <row r="53" spans="62:63" x14ac:dyDescent="0.25">
      <c r="BJ53" s="3" t="s">
        <v>122</v>
      </c>
      <c r="BK53" s="3" t="s">
        <v>122</v>
      </c>
    </row>
    <row r="54" spans="62:63" x14ac:dyDescent="0.25">
      <c r="BJ54" s="3" t="s">
        <v>123</v>
      </c>
      <c r="BK54" s="3" t="s">
        <v>123</v>
      </c>
    </row>
    <row r="55" spans="62:63" x14ac:dyDescent="0.25">
      <c r="BJ55" s="3" t="s">
        <v>124</v>
      </c>
      <c r="BK55" s="3" t="s">
        <v>124</v>
      </c>
    </row>
    <row r="56" spans="62:63" x14ac:dyDescent="0.25">
      <c r="BJ56" s="3" t="s">
        <v>125</v>
      </c>
      <c r="BK56" s="3" t="s">
        <v>125</v>
      </c>
    </row>
    <row r="57" spans="62:63" x14ac:dyDescent="0.25">
      <c r="BJ57" s="3" t="s">
        <v>126</v>
      </c>
      <c r="BK57" s="3" t="s">
        <v>126</v>
      </c>
    </row>
    <row r="58" spans="62:63" x14ac:dyDescent="0.25">
      <c r="BJ58" s="3" t="s">
        <v>127</v>
      </c>
      <c r="BK58" s="3" t="s">
        <v>127</v>
      </c>
    </row>
    <row r="59" spans="62:63" x14ac:dyDescent="0.25">
      <c r="BJ59" s="3" t="s">
        <v>128</v>
      </c>
      <c r="BK59" s="3" t="s">
        <v>128</v>
      </c>
    </row>
    <row r="60" spans="62:63" x14ac:dyDescent="0.25">
      <c r="BJ60" s="3" t="s">
        <v>129</v>
      </c>
      <c r="BK60" s="3" t="s">
        <v>129</v>
      </c>
    </row>
    <row r="61" spans="62:63" x14ac:dyDescent="0.25">
      <c r="BJ61" s="3" t="s">
        <v>130</v>
      </c>
      <c r="BK61" s="3" t="s">
        <v>130</v>
      </c>
    </row>
    <row r="62" spans="62:63" x14ac:dyDescent="0.25">
      <c r="BJ62" s="3" t="s">
        <v>131</v>
      </c>
      <c r="BK62" s="3" t="s">
        <v>131</v>
      </c>
    </row>
    <row r="63" spans="62:63" x14ac:dyDescent="0.25">
      <c r="BJ63" s="3" t="s">
        <v>132</v>
      </c>
      <c r="BK63" s="3" t="s">
        <v>132</v>
      </c>
    </row>
    <row r="64" spans="62:63" x14ac:dyDescent="0.25">
      <c r="BJ64" s="3" t="s">
        <v>133</v>
      </c>
      <c r="BK64" s="3" t="s">
        <v>133</v>
      </c>
    </row>
    <row r="65" spans="2:63" x14ac:dyDescent="0.25">
      <c r="BJ65" s="3" t="s">
        <v>134</v>
      </c>
      <c r="BK65" s="3" t="s">
        <v>134</v>
      </c>
    </row>
    <row r="66" spans="2:63" x14ac:dyDescent="0.25">
      <c r="B66" s="7"/>
      <c r="BJ66" s="3" t="s">
        <v>135</v>
      </c>
      <c r="BK66" s="3" t="s">
        <v>135</v>
      </c>
    </row>
    <row r="67" spans="2:63" x14ac:dyDescent="0.25">
      <c r="BJ67" s="3" t="s">
        <v>136</v>
      </c>
      <c r="BK67" s="3" t="s">
        <v>136</v>
      </c>
    </row>
    <row r="68" spans="2:63" x14ac:dyDescent="0.25">
      <c r="BJ68" s="3" t="s">
        <v>137</v>
      </c>
      <c r="BK68" s="3" t="s">
        <v>137</v>
      </c>
    </row>
    <row r="69" spans="2:63" x14ac:dyDescent="0.25">
      <c r="BJ69" s="3" t="s">
        <v>138</v>
      </c>
      <c r="BK69" s="3" t="s">
        <v>138</v>
      </c>
    </row>
  </sheetData>
  <sortState xmlns:xlrd2="http://schemas.microsoft.com/office/spreadsheetml/2017/richdata2" ref="D3:D11">
    <sortCondition ref="D3:D11"/>
  </sortState>
  <pageMargins left="0.511811024" right="0.511811024" top="0.78740157499999996" bottom="0.78740157499999996" header="0.31496062000000002" footer="0.31496062000000002"/>
  <pageSetup paperSize="9" orientation="portrait" verticalDpi="598"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C110-A759-4F9C-AB36-A6A44A32961E}">
  <sheetPr codeName="Planilha6"/>
  <dimension ref="A1:B39"/>
  <sheetViews>
    <sheetView topLeftCell="A13" workbookViewId="0">
      <selection activeCell="A33" sqref="A33"/>
    </sheetView>
  </sheetViews>
  <sheetFormatPr defaultRowHeight="12.75" x14ac:dyDescent="0.25"/>
  <cols>
    <col min="1" max="1" width="22.85546875" style="20" customWidth="1"/>
    <col min="2" max="2" width="164.42578125" style="20" customWidth="1"/>
    <col min="3" max="16384" width="9.140625" style="20"/>
  </cols>
  <sheetData>
    <row r="1" spans="1:2" x14ac:dyDescent="0.25">
      <c r="A1" s="27" t="s">
        <v>139</v>
      </c>
      <c r="B1" s="27" t="s">
        <v>140</v>
      </c>
    </row>
    <row r="2" spans="1:2" s="22" customFormat="1" x14ac:dyDescent="0.25">
      <c r="A2" s="21" t="s">
        <v>141</v>
      </c>
    </row>
    <row r="3" spans="1:2" x14ac:dyDescent="0.25">
      <c r="A3" s="20" t="s">
        <v>142</v>
      </c>
      <c r="B3" s="20" t="s">
        <v>143</v>
      </c>
    </row>
    <row r="4" spans="1:2" x14ac:dyDescent="0.25">
      <c r="A4" s="20" t="s">
        <v>144</v>
      </c>
      <c r="B4" s="20" t="s">
        <v>145</v>
      </c>
    </row>
    <row r="5" spans="1:2" x14ac:dyDescent="0.25">
      <c r="A5" s="20" t="s">
        <v>146</v>
      </c>
      <c r="B5" s="20" t="s">
        <v>147</v>
      </c>
    </row>
    <row r="6" spans="1:2" x14ac:dyDescent="0.25">
      <c r="A6" s="20" t="s">
        <v>148</v>
      </c>
      <c r="B6" s="20" t="s">
        <v>149</v>
      </c>
    </row>
    <row r="7" spans="1:2" x14ac:dyDescent="0.25">
      <c r="A7" s="20" t="s">
        <v>150</v>
      </c>
      <c r="B7" s="20" t="s">
        <v>151</v>
      </c>
    </row>
    <row r="8" spans="1:2" x14ac:dyDescent="0.25">
      <c r="A8" s="20" t="s">
        <v>152</v>
      </c>
      <c r="B8" s="20" t="s">
        <v>153</v>
      </c>
    </row>
    <row r="9" spans="1:2" x14ac:dyDescent="0.25">
      <c r="A9" s="23" t="s">
        <v>154</v>
      </c>
      <c r="B9" s="23" t="s">
        <v>155</v>
      </c>
    </row>
    <row r="10" spans="1:2" x14ac:dyDescent="0.25">
      <c r="A10" s="23" t="s">
        <v>156</v>
      </c>
      <c r="B10" s="23" t="s">
        <v>157</v>
      </c>
    </row>
    <row r="11" spans="1:2" ht="25.5" x14ac:dyDescent="0.25">
      <c r="A11" s="20" t="s">
        <v>158</v>
      </c>
      <c r="B11" s="24" t="s">
        <v>159</v>
      </c>
    </row>
    <row r="12" spans="1:2" x14ac:dyDescent="0.25">
      <c r="A12" s="23" t="s">
        <v>160</v>
      </c>
      <c r="B12" s="23" t="s">
        <v>161</v>
      </c>
    </row>
    <row r="13" spans="1:2" x14ac:dyDescent="0.25">
      <c r="A13" s="20" t="s">
        <v>162</v>
      </c>
      <c r="B13" s="20" t="s">
        <v>163</v>
      </c>
    </row>
    <row r="14" spans="1:2" x14ac:dyDescent="0.25">
      <c r="A14" s="20" t="s">
        <v>164</v>
      </c>
      <c r="B14" s="20" t="s">
        <v>165</v>
      </c>
    </row>
    <row r="15" spans="1:2" x14ac:dyDescent="0.25">
      <c r="A15" s="20" t="s">
        <v>166</v>
      </c>
      <c r="B15" s="20" t="s">
        <v>167</v>
      </c>
    </row>
    <row r="17" spans="1:2" x14ac:dyDescent="0.25">
      <c r="A17" s="25" t="s">
        <v>168</v>
      </c>
    </row>
    <row r="18" spans="1:2" x14ac:dyDescent="0.25">
      <c r="A18" s="20" t="s">
        <v>142</v>
      </c>
      <c r="B18" s="20" t="s">
        <v>169</v>
      </c>
    </row>
    <row r="19" spans="1:2" x14ac:dyDescent="0.25">
      <c r="A19" s="20" t="s">
        <v>144</v>
      </c>
      <c r="B19" s="20" t="s">
        <v>170</v>
      </c>
    </row>
    <row r="20" spans="1:2" x14ac:dyDescent="0.25">
      <c r="A20" s="23" t="s">
        <v>146</v>
      </c>
      <c r="B20" s="23" t="s">
        <v>147</v>
      </c>
    </row>
    <row r="21" spans="1:2" x14ac:dyDescent="0.25">
      <c r="A21" s="20" t="s">
        <v>148</v>
      </c>
      <c r="B21" s="20" t="s">
        <v>149</v>
      </c>
    </row>
    <row r="22" spans="1:2" x14ac:dyDescent="0.25">
      <c r="A22" s="20" t="s">
        <v>150</v>
      </c>
      <c r="B22" s="20" t="s">
        <v>151</v>
      </c>
    </row>
    <row r="23" spans="1:2" x14ac:dyDescent="0.25">
      <c r="A23" s="20" t="s">
        <v>152</v>
      </c>
      <c r="B23" s="20" t="s">
        <v>153</v>
      </c>
    </row>
    <row r="24" spans="1:2" x14ac:dyDescent="0.25">
      <c r="A24" s="23" t="s">
        <v>154</v>
      </c>
      <c r="B24" s="23" t="s">
        <v>155</v>
      </c>
    </row>
    <row r="25" spans="1:2" x14ac:dyDescent="0.25">
      <c r="A25" s="23" t="s">
        <v>156</v>
      </c>
      <c r="B25" s="23" t="s">
        <v>157</v>
      </c>
    </row>
    <row r="26" spans="1:2" ht="25.5" x14ac:dyDescent="0.25">
      <c r="A26" s="20" t="s">
        <v>158</v>
      </c>
      <c r="B26" s="24" t="s">
        <v>159</v>
      </c>
    </row>
    <row r="27" spans="1:2" x14ac:dyDescent="0.25">
      <c r="A27" s="20" t="s">
        <v>160</v>
      </c>
      <c r="B27" s="20" t="s">
        <v>161</v>
      </c>
    </row>
    <row r="28" spans="1:2" x14ac:dyDescent="0.25">
      <c r="A28" s="20" t="s">
        <v>162</v>
      </c>
      <c r="B28" s="20" t="s">
        <v>163</v>
      </c>
    </row>
    <row r="29" spans="1:2" x14ac:dyDescent="0.25">
      <c r="A29" s="23" t="s">
        <v>164</v>
      </c>
      <c r="B29" s="23" t="s">
        <v>165</v>
      </c>
    </row>
    <row r="30" spans="1:2" x14ac:dyDescent="0.25">
      <c r="A30" s="23" t="s">
        <v>166</v>
      </c>
      <c r="B30" s="23" t="s">
        <v>167</v>
      </c>
    </row>
    <row r="32" spans="1:2" x14ac:dyDescent="0.25">
      <c r="A32" s="25" t="s">
        <v>171</v>
      </c>
      <c r="B32" s="26" t="s">
        <v>172</v>
      </c>
    </row>
    <row r="34" spans="1:2" x14ac:dyDescent="0.25">
      <c r="A34" s="20" t="s">
        <v>142</v>
      </c>
      <c r="B34" s="20" t="s">
        <v>143</v>
      </c>
    </row>
    <row r="35" spans="1:2" x14ac:dyDescent="0.25">
      <c r="A35" s="20" t="s">
        <v>173</v>
      </c>
      <c r="B35" s="20" t="s">
        <v>174</v>
      </c>
    </row>
    <row r="36" spans="1:2" x14ac:dyDescent="0.25">
      <c r="A36" s="20" t="s">
        <v>175</v>
      </c>
      <c r="B36" s="20" t="s">
        <v>176</v>
      </c>
    </row>
    <row r="37" spans="1:2" x14ac:dyDescent="0.25">
      <c r="A37" s="20" t="s">
        <v>152</v>
      </c>
      <c r="B37" s="20" t="s">
        <v>169</v>
      </c>
    </row>
    <row r="38" spans="1:2" x14ac:dyDescent="0.25">
      <c r="A38" s="20" t="s">
        <v>177</v>
      </c>
      <c r="B38" s="20" t="s">
        <v>178</v>
      </c>
    </row>
    <row r="39" spans="1:2" x14ac:dyDescent="0.25">
      <c r="A39" s="20" t="s">
        <v>179</v>
      </c>
      <c r="B39" s="20" t="s">
        <v>180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DBE5-5E2E-4B67-BC95-B4EC704DB209}">
  <sheetPr codeName="Planilha7"/>
  <dimension ref="A1:N33"/>
  <sheetViews>
    <sheetView showGridLines="0" zoomScale="175" zoomScaleNormal="175" workbookViewId="0">
      <selection activeCell="J8" sqref="J8"/>
    </sheetView>
  </sheetViews>
  <sheetFormatPr defaultRowHeight="15" x14ac:dyDescent="0.25"/>
  <cols>
    <col min="1" max="1" width="6.7109375" customWidth="1"/>
    <col min="2" max="2" width="6.7109375" style="10" customWidth="1"/>
    <col min="3" max="3" width="9" customWidth="1"/>
    <col min="4" max="4" width="4.7109375" customWidth="1"/>
    <col min="5" max="6" width="6.7109375" style="28" customWidth="1"/>
    <col min="7" max="7" width="11" style="28" customWidth="1"/>
    <col min="8" max="8" width="9" style="28" customWidth="1"/>
    <col min="9" max="9" width="7" customWidth="1"/>
    <col min="10" max="11" width="6.28515625" bestFit="1" customWidth="1"/>
    <col min="12" max="12" width="6.140625" customWidth="1"/>
    <col min="13" max="14" width="6.28515625" bestFit="1" customWidth="1"/>
  </cols>
  <sheetData>
    <row r="1" spans="1:14" x14ac:dyDescent="0.25">
      <c r="A1" s="30" t="s">
        <v>181</v>
      </c>
      <c r="B1" s="31" t="s">
        <v>182</v>
      </c>
      <c r="C1" t="s">
        <v>183</v>
      </c>
      <c r="E1" s="32" t="s">
        <v>181</v>
      </c>
      <c r="F1" s="33" t="s">
        <v>182</v>
      </c>
      <c r="G1" s="28" t="s">
        <v>183</v>
      </c>
      <c r="H1" s="28" t="s">
        <v>184</v>
      </c>
      <c r="J1" t="s">
        <v>182</v>
      </c>
      <c r="K1" t="s">
        <v>181</v>
      </c>
      <c r="M1" t="s">
        <v>182</v>
      </c>
      <c r="N1" t="s">
        <v>181</v>
      </c>
    </row>
    <row r="2" spans="1:14" x14ac:dyDescent="0.25">
      <c r="A2" s="34" t="s">
        <v>107</v>
      </c>
      <c r="B2" s="35" t="s">
        <v>112</v>
      </c>
      <c r="C2" s="34"/>
      <c r="D2" s="34"/>
      <c r="E2" s="29" t="s">
        <v>107</v>
      </c>
      <c r="F2" s="36" t="s">
        <v>112</v>
      </c>
      <c r="G2" s="29"/>
      <c r="H2" s="29"/>
      <c r="I2" s="11"/>
      <c r="J2" t="s">
        <v>107</v>
      </c>
      <c r="K2" t="s">
        <v>118</v>
      </c>
      <c r="M2" t="s">
        <v>107</v>
      </c>
      <c r="N2" t="s">
        <v>118</v>
      </c>
    </row>
    <row r="3" spans="1:14" x14ac:dyDescent="0.25">
      <c r="A3" s="34" t="s">
        <v>108</v>
      </c>
      <c r="B3" s="35" t="s">
        <v>108</v>
      </c>
      <c r="C3" s="34"/>
      <c r="D3" s="34"/>
      <c r="E3" s="29" t="s">
        <v>108</v>
      </c>
      <c r="F3" s="36" t="s">
        <v>108</v>
      </c>
      <c r="G3" s="29" t="s">
        <v>111</v>
      </c>
      <c r="H3" s="29" t="s">
        <v>113</v>
      </c>
      <c r="I3" s="29"/>
      <c r="J3" t="s">
        <v>108</v>
      </c>
      <c r="K3" t="s">
        <v>108</v>
      </c>
      <c r="M3" t="s">
        <v>108</v>
      </c>
      <c r="N3" t="s">
        <v>108</v>
      </c>
    </row>
    <row r="4" spans="1:14" x14ac:dyDescent="0.25">
      <c r="A4" s="34" t="s">
        <v>114</v>
      </c>
      <c r="B4" s="35" t="s">
        <v>114</v>
      </c>
      <c r="C4" s="34"/>
      <c r="D4" s="34"/>
      <c r="E4" s="29" t="s">
        <v>114</v>
      </c>
      <c r="F4" s="36" t="s">
        <v>114</v>
      </c>
      <c r="G4" s="29"/>
      <c r="H4" s="29"/>
      <c r="I4" s="29"/>
      <c r="J4" t="s">
        <v>109</v>
      </c>
      <c r="K4" t="s">
        <v>117</v>
      </c>
      <c r="M4" t="s">
        <v>109</v>
      </c>
      <c r="N4" t="s">
        <v>117</v>
      </c>
    </row>
    <row r="5" spans="1:14" x14ac:dyDescent="0.25">
      <c r="A5" s="34" t="s">
        <v>115</v>
      </c>
      <c r="B5" s="35" t="s">
        <v>115</v>
      </c>
      <c r="C5" s="34"/>
      <c r="D5" s="34"/>
      <c r="E5" s="29" t="s">
        <v>115</v>
      </c>
      <c r="F5" s="36" t="s">
        <v>115</v>
      </c>
      <c r="G5" s="29"/>
      <c r="H5" s="29"/>
      <c r="I5" s="29"/>
      <c r="J5" t="s">
        <v>110</v>
      </c>
      <c r="K5" t="s">
        <v>118</v>
      </c>
      <c r="M5" t="s">
        <v>110</v>
      </c>
      <c r="N5" t="s">
        <v>118</v>
      </c>
    </row>
    <row r="6" spans="1:14" x14ac:dyDescent="0.25">
      <c r="A6" s="34" t="s">
        <v>116</v>
      </c>
      <c r="B6" s="35" t="s">
        <v>116</v>
      </c>
      <c r="C6" s="34"/>
      <c r="D6" s="34"/>
      <c r="E6" s="29" t="s">
        <v>116</v>
      </c>
      <c r="F6" s="36" t="s">
        <v>116</v>
      </c>
      <c r="G6" s="29"/>
      <c r="H6" s="29"/>
      <c r="I6" s="29"/>
      <c r="J6" t="s">
        <v>111</v>
      </c>
      <c r="K6" t="s">
        <v>130</v>
      </c>
      <c r="M6" t="s">
        <v>111</v>
      </c>
      <c r="N6" t="s">
        <v>108</v>
      </c>
    </row>
    <row r="7" spans="1:14" x14ac:dyDescent="0.25">
      <c r="A7" s="34" t="s">
        <v>117</v>
      </c>
      <c r="B7" s="35" t="s">
        <v>109</v>
      </c>
      <c r="D7" s="34"/>
      <c r="E7" s="29" t="s">
        <v>117</v>
      </c>
      <c r="F7" s="36" t="s">
        <v>109</v>
      </c>
      <c r="G7" s="29" t="s">
        <v>117</v>
      </c>
      <c r="H7" s="29"/>
      <c r="I7" s="29"/>
      <c r="J7" t="s">
        <v>112</v>
      </c>
      <c r="K7" t="s">
        <v>107</v>
      </c>
      <c r="M7" t="s">
        <v>112</v>
      </c>
      <c r="N7" t="s">
        <v>107</v>
      </c>
    </row>
    <row r="8" spans="1:14" x14ac:dyDescent="0.25">
      <c r="A8" s="34" t="s">
        <v>117</v>
      </c>
      <c r="B8" s="34" t="s">
        <v>117</v>
      </c>
      <c r="D8" s="34"/>
      <c r="E8" s="29" t="s">
        <v>118</v>
      </c>
      <c r="F8" s="36" t="s">
        <v>107</v>
      </c>
      <c r="G8" s="29" t="s">
        <v>110</v>
      </c>
      <c r="H8" s="29" t="s">
        <v>133</v>
      </c>
      <c r="I8" s="29"/>
      <c r="J8" t="s">
        <v>113</v>
      </c>
      <c r="K8" t="s">
        <v>121</v>
      </c>
      <c r="M8" t="s">
        <v>113</v>
      </c>
      <c r="N8" t="s">
        <v>108</v>
      </c>
    </row>
    <row r="9" spans="1:14" x14ac:dyDescent="0.25">
      <c r="A9" s="34" t="s">
        <v>118</v>
      </c>
      <c r="B9" s="35" t="s">
        <v>107</v>
      </c>
      <c r="C9" s="34" t="s">
        <v>110</v>
      </c>
      <c r="D9" s="34"/>
      <c r="E9" s="29" t="s">
        <v>119</v>
      </c>
      <c r="F9" s="36" t="s">
        <v>118</v>
      </c>
      <c r="G9" s="29"/>
      <c r="H9" s="29"/>
      <c r="I9" s="29"/>
      <c r="J9" t="s">
        <v>114</v>
      </c>
      <c r="K9" t="s">
        <v>114</v>
      </c>
      <c r="M9" t="s">
        <v>114</v>
      </c>
      <c r="N9" t="s">
        <v>114</v>
      </c>
    </row>
    <row r="10" spans="1:14" x14ac:dyDescent="0.25">
      <c r="A10" s="34" t="s">
        <v>119</v>
      </c>
      <c r="B10" s="35" t="s">
        <v>118</v>
      </c>
      <c r="C10" s="34"/>
      <c r="D10" s="34"/>
      <c r="E10" s="29" t="s">
        <v>185</v>
      </c>
      <c r="F10" s="36" t="s">
        <v>119</v>
      </c>
      <c r="G10" s="29"/>
      <c r="H10" s="29"/>
      <c r="I10" s="29"/>
      <c r="J10" t="s">
        <v>115</v>
      </c>
      <c r="K10" t="s">
        <v>115</v>
      </c>
      <c r="M10" t="s">
        <v>115</v>
      </c>
      <c r="N10" t="s">
        <v>115</v>
      </c>
    </row>
    <row r="11" spans="1:14" x14ac:dyDescent="0.25">
      <c r="A11" s="34" t="s">
        <v>185</v>
      </c>
      <c r="B11" s="35" t="s">
        <v>119</v>
      </c>
      <c r="C11" s="34"/>
      <c r="D11" s="34"/>
      <c r="E11" s="29" t="s">
        <v>120</v>
      </c>
      <c r="F11" s="36" t="s">
        <v>120</v>
      </c>
      <c r="G11" s="29"/>
      <c r="H11" s="29"/>
      <c r="I11" s="29"/>
      <c r="J11" t="s">
        <v>116</v>
      </c>
      <c r="K11" t="s">
        <v>116</v>
      </c>
      <c r="M11" t="s">
        <v>116</v>
      </c>
      <c r="N11" t="s">
        <v>116</v>
      </c>
    </row>
    <row r="12" spans="1:14" x14ac:dyDescent="0.25">
      <c r="A12" s="34" t="s">
        <v>120</v>
      </c>
      <c r="B12" s="35" t="s">
        <v>120</v>
      </c>
      <c r="C12" s="34"/>
      <c r="D12" s="34"/>
      <c r="E12" s="29" t="s">
        <v>121</v>
      </c>
      <c r="F12" s="36"/>
      <c r="G12" s="29"/>
      <c r="H12" s="29"/>
      <c r="I12" s="29"/>
      <c r="J12" t="s">
        <v>117</v>
      </c>
      <c r="K12" t="s">
        <v>117</v>
      </c>
      <c r="M12" t="s">
        <v>117</v>
      </c>
      <c r="N12" t="s">
        <v>117</v>
      </c>
    </row>
    <row r="13" spans="1:14" x14ac:dyDescent="0.25">
      <c r="A13" s="34" t="s">
        <v>121</v>
      </c>
      <c r="B13" s="35" t="s">
        <v>113</v>
      </c>
      <c r="C13" s="34"/>
      <c r="D13" s="34"/>
      <c r="E13" s="29" t="s">
        <v>122</v>
      </c>
      <c r="F13" s="36" t="s">
        <v>121</v>
      </c>
      <c r="G13" s="29"/>
      <c r="H13" s="29"/>
      <c r="I13" s="29"/>
      <c r="J13" t="s">
        <v>118</v>
      </c>
      <c r="K13" t="s">
        <v>119</v>
      </c>
      <c r="M13" t="s">
        <v>118</v>
      </c>
      <c r="N13" t="s">
        <v>119</v>
      </c>
    </row>
    <row r="14" spans="1:14" x14ac:dyDescent="0.25">
      <c r="A14" s="34" t="s">
        <v>122</v>
      </c>
      <c r="B14" s="35" t="s">
        <v>121</v>
      </c>
      <c r="C14" s="34"/>
      <c r="D14" s="34"/>
      <c r="E14" s="29" t="s">
        <v>123</v>
      </c>
      <c r="F14" s="36" t="s">
        <v>124</v>
      </c>
      <c r="G14" s="29"/>
      <c r="H14" s="29"/>
      <c r="I14" s="29"/>
      <c r="J14" t="s">
        <v>119</v>
      </c>
      <c r="K14" t="s">
        <v>185</v>
      </c>
      <c r="M14" t="s">
        <v>119</v>
      </c>
      <c r="N14" t="s">
        <v>185</v>
      </c>
    </row>
    <row r="15" spans="1:14" x14ac:dyDescent="0.25">
      <c r="A15" s="34" t="s">
        <v>123</v>
      </c>
      <c r="B15" s="35" t="s">
        <v>124</v>
      </c>
      <c r="C15" s="34"/>
      <c r="D15" s="34"/>
      <c r="E15" s="29" t="s">
        <v>125</v>
      </c>
      <c r="F15" s="36" t="s">
        <v>123</v>
      </c>
      <c r="G15" s="29"/>
      <c r="H15" s="29"/>
      <c r="I15" s="29"/>
      <c r="J15" t="s">
        <v>120</v>
      </c>
      <c r="K15" t="s">
        <v>120</v>
      </c>
      <c r="M15" t="s">
        <v>120</v>
      </c>
      <c r="N15" t="s">
        <v>120</v>
      </c>
    </row>
    <row r="16" spans="1:14" x14ac:dyDescent="0.25">
      <c r="A16" s="34" t="s">
        <v>125</v>
      </c>
      <c r="B16" s="35" t="s">
        <v>123</v>
      </c>
      <c r="C16" s="34"/>
      <c r="D16" s="34"/>
      <c r="E16" s="29" t="s">
        <v>126</v>
      </c>
      <c r="F16" s="36" t="s">
        <v>126</v>
      </c>
      <c r="G16" s="29"/>
      <c r="H16" s="29"/>
      <c r="I16" s="29"/>
      <c r="J16" t="s">
        <v>121</v>
      </c>
      <c r="K16" t="s">
        <v>122</v>
      </c>
      <c r="M16" t="s">
        <v>121</v>
      </c>
      <c r="N16" t="s">
        <v>122</v>
      </c>
    </row>
    <row r="17" spans="1:14" x14ac:dyDescent="0.25">
      <c r="A17" s="34" t="s">
        <v>126</v>
      </c>
      <c r="B17" s="35" t="s">
        <v>126</v>
      </c>
      <c r="C17" s="34"/>
      <c r="D17" s="34"/>
      <c r="E17" s="29" t="s">
        <v>186</v>
      </c>
      <c r="F17" s="36" t="s">
        <v>125</v>
      </c>
      <c r="G17" s="29"/>
      <c r="H17" s="29"/>
      <c r="I17" s="29"/>
      <c r="J17" t="s">
        <v>122</v>
      </c>
      <c r="K17" t="s">
        <v>133</v>
      </c>
      <c r="M17" t="s">
        <v>123</v>
      </c>
      <c r="N17" t="s">
        <v>125</v>
      </c>
    </row>
    <row r="18" spans="1:14" x14ac:dyDescent="0.25">
      <c r="A18" s="34" t="s">
        <v>186</v>
      </c>
      <c r="B18" s="35" t="s">
        <v>125</v>
      </c>
      <c r="C18" s="34"/>
      <c r="D18" s="34"/>
      <c r="E18" s="29" t="s">
        <v>127</v>
      </c>
      <c r="F18" s="36" t="s">
        <v>127</v>
      </c>
      <c r="G18" s="29"/>
      <c r="H18" s="29"/>
      <c r="I18" s="29"/>
      <c r="J18" t="s">
        <v>123</v>
      </c>
      <c r="K18" t="s">
        <v>125</v>
      </c>
      <c r="M18" t="s">
        <v>124</v>
      </c>
      <c r="N18" t="s">
        <v>123</v>
      </c>
    </row>
    <row r="19" spans="1:14" x14ac:dyDescent="0.25">
      <c r="A19" s="34" t="s">
        <v>127</v>
      </c>
      <c r="B19" s="35" t="s">
        <v>127</v>
      </c>
      <c r="C19" s="34"/>
      <c r="D19" s="34"/>
      <c r="E19" s="29" t="s">
        <v>128</v>
      </c>
      <c r="F19" s="36" t="s">
        <v>128</v>
      </c>
      <c r="G19" s="29"/>
      <c r="H19" s="29"/>
      <c r="I19" s="29"/>
      <c r="J19" t="s">
        <v>124</v>
      </c>
      <c r="K19" t="s">
        <v>123</v>
      </c>
      <c r="M19" t="s">
        <v>125</v>
      </c>
      <c r="N19" t="s">
        <v>186</v>
      </c>
    </row>
    <row r="20" spans="1:14" x14ac:dyDescent="0.25">
      <c r="A20" s="34" t="s">
        <v>128</v>
      </c>
      <c r="B20" s="35" t="s">
        <v>128</v>
      </c>
      <c r="C20" s="34"/>
      <c r="D20" s="34"/>
      <c r="E20" s="29" t="s">
        <v>129</v>
      </c>
      <c r="F20" s="36" t="s">
        <v>129</v>
      </c>
      <c r="G20" s="29"/>
      <c r="H20" s="29"/>
      <c r="I20" s="29"/>
      <c r="J20" t="s">
        <v>125</v>
      </c>
      <c r="K20" t="s">
        <v>186</v>
      </c>
      <c r="M20" t="s">
        <v>126</v>
      </c>
      <c r="N20" t="s">
        <v>126</v>
      </c>
    </row>
    <row r="21" spans="1:14" x14ac:dyDescent="0.25">
      <c r="A21" s="34" t="s">
        <v>129</v>
      </c>
      <c r="B21" s="35" t="s">
        <v>129</v>
      </c>
      <c r="C21" s="34"/>
      <c r="D21" s="34"/>
      <c r="E21" s="29" t="s">
        <v>130</v>
      </c>
      <c r="F21" s="36"/>
      <c r="G21" s="29"/>
      <c r="H21" s="29"/>
      <c r="I21" s="29"/>
      <c r="J21" t="s">
        <v>126</v>
      </c>
      <c r="K21" t="s">
        <v>126</v>
      </c>
      <c r="M21" t="s">
        <v>127</v>
      </c>
      <c r="N21" t="s">
        <v>127</v>
      </c>
    </row>
    <row r="22" spans="1:14" x14ac:dyDescent="0.25">
      <c r="A22" s="34" t="s">
        <v>130</v>
      </c>
      <c r="B22" s="35" t="s">
        <v>111</v>
      </c>
      <c r="C22" s="34" t="s">
        <v>131</v>
      </c>
      <c r="D22" s="34"/>
      <c r="E22" s="29" t="s">
        <v>131</v>
      </c>
      <c r="F22" s="36" t="s">
        <v>131</v>
      </c>
      <c r="G22" s="29"/>
      <c r="H22" s="29"/>
      <c r="I22" s="29"/>
      <c r="J22" t="s">
        <v>127</v>
      </c>
      <c r="K22" t="s">
        <v>127</v>
      </c>
      <c r="M22" t="s">
        <v>128</v>
      </c>
      <c r="N22" t="s">
        <v>128</v>
      </c>
    </row>
    <row r="23" spans="1:14" x14ac:dyDescent="0.25">
      <c r="A23" s="34" t="s">
        <v>131</v>
      </c>
      <c r="B23" s="35" t="s">
        <v>130</v>
      </c>
      <c r="C23" s="34" t="s">
        <v>132</v>
      </c>
      <c r="D23" s="34"/>
      <c r="E23" s="29" t="s">
        <v>133</v>
      </c>
      <c r="F23" s="36" t="s">
        <v>134</v>
      </c>
      <c r="G23" s="29"/>
      <c r="H23" s="29"/>
      <c r="I23" s="29"/>
      <c r="J23" t="s">
        <v>128</v>
      </c>
      <c r="K23" t="s">
        <v>128</v>
      </c>
      <c r="M23" t="s">
        <v>129</v>
      </c>
      <c r="N23" t="s">
        <v>129</v>
      </c>
    </row>
    <row r="24" spans="1:14" x14ac:dyDescent="0.25">
      <c r="A24" s="34" t="s">
        <v>133</v>
      </c>
      <c r="B24" s="35" t="s">
        <v>122</v>
      </c>
      <c r="C24" s="34" t="s">
        <v>134</v>
      </c>
      <c r="D24" s="34"/>
      <c r="E24" s="29" t="s">
        <v>134</v>
      </c>
      <c r="F24" s="36" t="s">
        <v>135</v>
      </c>
      <c r="G24" s="29"/>
      <c r="H24" s="29"/>
      <c r="I24" s="29"/>
      <c r="J24" t="s">
        <v>129</v>
      </c>
      <c r="K24" t="s">
        <v>129</v>
      </c>
      <c r="M24" t="s">
        <v>131</v>
      </c>
      <c r="N24" t="s">
        <v>131</v>
      </c>
    </row>
    <row r="25" spans="1:14" x14ac:dyDescent="0.25">
      <c r="A25" s="34" t="s">
        <v>134</v>
      </c>
      <c r="B25" s="35" t="s">
        <v>133</v>
      </c>
      <c r="C25" s="34" t="s">
        <v>135</v>
      </c>
      <c r="D25" s="34"/>
      <c r="E25" s="29" t="s">
        <v>136</v>
      </c>
      <c r="F25" s="36" t="s">
        <v>136</v>
      </c>
      <c r="G25" s="29"/>
      <c r="H25" s="29"/>
      <c r="I25" s="29"/>
      <c r="J25" t="s">
        <v>130</v>
      </c>
      <c r="K25" t="s">
        <v>131</v>
      </c>
      <c r="M25" t="s">
        <v>133</v>
      </c>
      <c r="N25" t="s">
        <v>118</v>
      </c>
    </row>
    <row r="26" spans="1:14" x14ac:dyDescent="0.25">
      <c r="A26" s="34" t="s">
        <v>136</v>
      </c>
      <c r="B26" s="35" t="s">
        <v>136</v>
      </c>
      <c r="C26" s="34"/>
      <c r="D26" s="34"/>
      <c r="E26" s="29" t="s">
        <v>137</v>
      </c>
      <c r="F26" s="36" t="s">
        <v>137</v>
      </c>
      <c r="G26" s="29"/>
      <c r="H26" s="29"/>
      <c r="I26" s="29"/>
      <c r="J26" t="s">
        <v>131</v>
      </c>
      <c r="K26" t="s">
        <v>130</v>
      </c>
      <c r="M26" t="s">
        <v>134</v>
      </c>
      <c r="N26" t="s">
        <v>133</v>
      </c>
    </row>
    <row r="27" spans="1:14" x14ac:dyDescent="0.25">
      <c r="A27" s="34" t="s">
        <v>137</v>
      </c>
      <c r="B27" s="35" t="s">
        <v>137</v>
      </c>
      <c r="C27" s="34"/>
      <c r="D27" s="34"/>
      <c r="E27" s="29" t="s">
        <v>138</v>
      </c>
      <c r="F27" s="36" t="s">
        <v>138</v>
      </c>
      <c r="G27" s="29"/>
      <c r="H27" s="29"/>
      <c r="I27" s="29"/>
      <c r="J27" t="s">
        <v>132</v>
      </c>
      <c r="K27" t="s">
        <v>131</v>
      </c>
      <c r="M27" t="s">
        <v>135</v>
      </c>
      <c r="N27" t="s">
        <v>134</v>
      </c>
    </row>
    <row r="28" spans="1:14" x14ac:dyDescent="0.25">
      <c r="A28" s="34" t="s">
        <v>138</v>
      </c>
      <c r="B28" s="35" t="s">
        <v>138</v>
      </c>
      <c r="C28" s="34"/>
      <c r="J28" t="s">
        <v>133</v>
      </c>
      <c r="K28" t="s">
        <v>134</v>
      </c>
      <c r="M28" t="s">
        <v>136</v>
      </c>
      <c r="N28" t="s">
        <v>136</v>
      </c>
    </row>
    <row r="29" spans="1:14" x14ac:dyDescent="0.25">
      <c r="A29" s="11"/>
      <c r="B29" s="11"/>
      <c r="C29" s="11"/>
      <c r="D29" s="11"/>
      <c r="E29" s="29"/>
      <c r="F29" s="29"/>
      <c r="G29" s="29"/>
      <c r="H29" s="29"/>
      <c r="I29" s="11"/>
      <c r="J29" t="s">
        <v>134</v>
      </c>
      <c r="K29" t="s">
        <v>133</v>
      </c>
      <c r="M29" t="s">
        <v>137</v>
      </c>
      <c r="N29" t="s">
        <v>137</v>
      </c>
    </row>
    <row r="30" spans="1:14" x14ac:dyDescent="0.25">
      <c r="J30" t="s">
        <v>135</v>
      </c>
      <c r="K30" t="s">
        <v>134</v>
      </c>
      <c r="M30" t="s">
        <v>138</v>
      </c>
      <c r="N30" t="s">
        <v>138</v>
      </c>
    </row>
    <row r="31" spans="1:14" x14ac:dyDescent="0.25">
      <c r="J31" t="s">
        <v>136</v>
      </c>
      <c r="K31" t="s">
        <v>136</v>
      </c>
    </row>
    <row r="32" spans="1:14" x14ac:dyDescent="0.25">
      <c r="J32" t="s">
        <v>137</v>
      </c>
      <c r="K32" t="s">
        <v>137</v>
      </c>
    </row>
    <row r="33" spans="10:11" x14ac:dyDescent="0.25">
      <c r="J33" t="s">
        <v>138</v>
      </c>
      <c r="K33" t="s">
        <v>138</v>
      </c>
    </row>
  </sheetData>
  <phoneticPr fontId="6" type="noConversion"/>
  <pageMargins left="0.511811024" right="0.511811024" top="0.78740157499999996" bottom="0.78740157499999996" header="0.31496062000000002" footer="0.31496062000000002"/>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 2 0 2 2 - 0 7 - 2 2 T 1 7 : 5 1 : 5 4 . 1 0 0 1 5 7 8 - 0 3 : 0 0 < / L a s t P r o c e s s e d T i m e > < / D a t a M o d e l i n g S a n d b o x . S e r i a l i z e d S a n d b o x E r r o r C a c h e > ] ] > < / C u s t o m C o n t e n t > < / G e m i n i > 
</file>

<file path=customXml/item10.xml>��< ? x m l   v e r s i o n = " 1 . 0 "   e n c o d i n g = " U T F - 1 6 " ? > < G e m i n i   x m l n s = " h t t p : / / g e m i n i / p i v o t c u s t o m i z a t i o n / 4 c c a e 1 3 2 - a b 8 1 - 4 3 1 2 - b 7 f 2 - 9 8 2 f 6 5 9 5 a 5 4 2 " > < C u s t o m C o n t e n t > < ! [ C D A T A [ < ? x m l   v e r s i o n = " 1 . 0 "   e n c o d i n g = " u t f - 1 6 " ? > < S e t t i n g s > < C a l c u l a t e d F i e l d s > < i t e m > < M e a s u r e N a m e > e s t i m a d o     ( R $ ) < / M e a s u r e N a m e > < D i s p l a y N a m e > e s t i m a d o     ( R $ ) < / D i s p l a y N a m e > < V i s i b l e > F a l s e < / V i s i b l e > < / i t e m > < i t e m > < M e a s u r e N a m e > d i s p o n i b i l i z a d o ( R $ ) < / M e a s u r e N a m e > < D i s p l a y N a m e > d i s p o n i b i l i z a d o ( R $ ) < / D i s p l a y N a m e > < V i s i b l e > F a l s e < / V i s i b l e > < / i t e m > < i t e m > < M e a s u r e N a m e > e x e c u t a d o ( R $ ) < / M e a s u r e N a m e > < D i s p l a y N a m e > e x e c u t a d o ( R $ ) < / D i s p l a y N a m e > < V i s i b l e > F a l s e < / V i s i b l e > < / i t e m > < i t e m > < M e a s u r e N a m e > %   E x e c u t a d o   ( p r e v i s t o ) _ < / M e a s u r e N a m e > < D i s p l a y N a m e > %   E x e c u t a d o   ( p r e v i s t o ) _ < / D i s p l a y N a m e > < V i s i b l e > F a l s e < / V i s i b l e > < / i t e m > < i t e m > < M e a s u r e N a m e > %   E x e c u t a d o   ( D i s p o n i b i l i z a d o ) _ < / M e a s u r e N a m e > < D i s p l a y N a m e > %   E x e c u t a d o   ( D i s p o n i b i l i z a d o ) _ < / D i s p l a y N a m e > < V i s i b l e > F a l s e < / V i s i b l e > < / i t e m > < / C a l c u l a t e d F i e l d s > < S A H o s t H a s h > 0 < / S A H o s t H a s h > < G e m i n i F i e l d L i s t V i s i b l e > T r u e < / G e m i n i F i e l d L i s t V i s i b l e > < / S e t t i n g s > ] ] > < / 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BC9FF30929C8E04FBC196FD8B500633E" ma:contentTypeVersion="14" ma:contentTypeDescription="Create a new document." ma:contentTypeScope="" ma:versionID="4cbdb266299776fe4b15537464cd59eb">
  <xsd:schema xmlns:xsd="http://www.w3.org/2001/XMLSchema" xmlns:xs="http://www.w3.org/2001/XMLSchema" xmlns:p="http://schemas.microsoft.com/office/2006/metadata/properties" xmlns:ns3="9c526100-92ac-402b-9d09-4947c0e8c214" xmlns:ns4="f4b97729-89ff-4087-8aa8-d163192c6d6b" targetNamespace="http://schemas.microsoft.com/office/2006/metadata/properties" ma:root="true" ma:fieldsID="e48e233b09530417bb5750278c737fca" ns3:_="" ns4:_="">
    <xsd:import namespace="9c526100-92ac-402b-9d09-4947c0e8c214"/>
    <xsd:import namespace="f4b97729-89ff-4087-8aa8-d163192c6d6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26100-92ac-402b-9d09-4947c0e8c2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b97729-89ff-4087-8aa8-d163192c6d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6 6 1 c 7 3 d 5 - 3 3 a f - 4 0 2 0 - 9 d 1 a - a a f c 8 3 3 d b 7 5 8 " > < C u s t o m C o n t e n t > < ! [ C D A T A [ < ? x m l   v e r s i o n = " 1 . 0 "   e n c o d i n g = " u t f - 1 6 " ? > < S e t t i n g s > < C a l c u l a t e d F i e l d s > < i t e m > < M e a s u r e N a m e > e s t i m a d o     ( R $ ) < / M e a s u r e N a m e > < D i s p l a y N a m e > e s t i m a d o     ( R $ ) < / D i s p l a y N a m e > < V i s i b l e > F a l s e < / V i s i b l e > < / i t e m > < i t e m > < M e a s u r e N a m e > d i s p o n i b i l i z a d o ( R $ ) < / M e a s u r e N a m e > < D i s p l a y N a m e > d i s p o n i b i l i z a d o ( R $ ) < / D i s p l a y N a m e > < V i s i b l e > F a l s e < / V i s i b l e > < / i t e m > < i t e m > < M e a s u r e N a m e > e x e c u t a d o ( R $ ) < / M e a s u r e N a m e > < D i s p l a y N a m e > e x e c u t a d o ( R $ ) < / D i s p l a y N a m e > < V i s i b l e > F a l s e < / V i s i b l e > < / i t e m > < i t e m > < M e a s u r e N a m e > %   E x e c u t a d o   ( p r e v i s t o ) _ < / M e a s u r e N a m e > < D i s p l a y N a m e > %   E x e c u t a d o   ( p r e v i s t o ) _ < / D i s p l a y N a m e > < V i s i b l e > F a l s e < / V i s i b l e > < / i t e m > < i t e m > < M e a s u r e N a m e > %   E x e c u t a d o   ( D i s p o n i b i l i z a d o ) _ < / M e a s u r e N a m e > < D i s p l a y N a m e > %   E x e c u t a d o   ( D i s p o n i b i l i z a d o ) _ < / D i s p l a y N a m e > < V i s i b l e > F a l s e < / V i s i b l e > < / i t e m > < / C a l c u l a t e d F i e l d s > < S A H o s t H a s h > 0 < / S A H o s t H a s h > < G e m i n i F i e l d L i s t V i s i b l e > T r u e < / G e m i n i F i e l d L i s t V i s i b l e > < / S e t t i n g s > ] ] > < / C u s t o m C o n t e n t > < / G e m i n i > 
</file>

<file path=customXml/item13.xml>��< ? x m l   v e r s i o n = " 1 . 0 "   e n c o d i n g = " U T F - 1 6 " ? > < G e m i n i   x m l n s = " h t t p : / / g e m i n i / p i v o t c u s t o m i z a t i o n / 0 0 a 5 c b 8 b - 1 7 f 6 - 4 d 0 c - 8 a 4 a - c c f c 8 9 8 6 a 7 2 8 " > < C u s t o m C o n t e n t > < ! [ C D A T A [ < ? x m l   v e r s i o n = " 1 . 0 "   e n c o d i n g = " u t f - 1 6 " ? > < S e t t i n g s > < C a l c u l a t e d F i e l d s > < i t e m > < M e a s u r e N a m e > R $   E s t i m a d o < / M e a s u r e N a m e > < D i s p l a y N a m e > R $   E s t i m a d o < / D i s p l a y N a m e > < V i s i b l e > F a l s e < / V i s i b l e > < / i t e m > < i t e m > < M e a s u r e N a m e > R $   D i s p o n i b i l i z a d o < / M e a s u r e N a m e > < D i s p l a y N a m e > R $   D i s p o n i b i l i z a d o < / D i s p l a y N a m e > < V i s i b l e > F a l s e < / V i s i b l e > < / i t e m > < i t e m > < M e a s u r e N a m e > R $   E x e c u t a d o < / M e a s u r e N a m e > < D i s p l a y N a m e > R $   E x e c u t a d o < / D i s p l a y N a m e > < V i s i b l e > F a l s e < / V i s i b l e > < / i t e m > < i t e m > < M e a s u r e N a m e > R $   P D C   P r i o r i t � r i o < / M e a s u r e N a m e > < D i s p l a y N a m e > R $   P D C   P r i o r i t � r i o < / D i s p l a y N a m e > < V i s i b l e > F a l s e < / V i s i b l e > < / i t e m > < i t e m > < M e a s u r e N a m e > R $   P D C   N � o   P r i o r i t � r i o < / M e a s u r e N a m e > < D i s p l a y N a m e > R $   P D C   N � o   P r i o r i t � r i o < / D i s p l a y N a m e > < V i s i b l e > F a l s e < / V i s i b l e > < / i t e m > < i t e m > < M e a s u r e N a m e > R $   P D C   1 & a m p ; 2 < / M e a s u r e N a m e > < D i s p l a y N a m e > R $   P D C   1 & a m p ; 2 < / D i s p l a y N a m e > < V i s i b l e > F a l s e < / V i s i b l e > < / i t e m > < i t e m > < M e a s u r e N a m e > %   P D C   P r i o r i t � r i o < / M e a s u r e N a m e > < D i s p l a y N a m e > %   P D C   P r i o r i t � r i o < / D i s p l a y N a m e > < V i s i b l e > F a l s e < / V i s i b l e > < / i t e m > < i t e m > < M e a s u r e N a m e > %   P D C   N � o   P r i o r i t � r i o < / M e a s u r e N a m e > < D i s p l a y N a m e > %   P D C   N � o   P r i o r i t � r i o < / D i s p l a y N a m e > < V i s i b l e > F a l s e < / V i s i b l e > < / i t e m > < i t e m > < M e a s u r e N a m e > R $   E s t i m a d o   ( m i l ) < / M e a s u r e N a m e > < D i s p l a y N a m e > R $   E s t i m a d o   ( m i l ) < / D i s p l a y N a m e > < V i s i b l e > T r u e < / V i s i b l e > < / i t e m > < i t e m > < M e a s u r e N a m e > R $   E s t i m a d o   ( C o b .   E s t a d u a l ) < / M e a s u r e N a m e > < D i s p l a y N a m e > R $   E s t i m a d o   ( C o b .   E s t a d u a l ) < / D i s p l a y N a m e > < V i s i b l e > T r u e < / V i s i b l e > < / i t e m > < i t e m > < M e a s u r e N a m e > R $   E s t i m a d o   ( C o b .   F e d e r a l ) < / M e a s u r e N a m e > < D i s p l a y N a m e > R $   E s t i m a d o   ( C o b .   F e d e r a l ) < / D i s p l a y N a m e > < V i s i b l e > F a l s e < / V i s i b l e > < / i t e m > < i t e m > < M e a s u r e N a m e > R $   E s t i m a d o   ( C F U R H ) < / M e a s u r e N a m e > < D i s p l a y N a m e > R $   E s t i m a d o   ( C F U R H ) < / D i s p l a y N a m e > < V i s i b l e > F a l s e < / V i s i b l e > < / i t e m > < i t e m > < M e a s u r e N a m e > R $   E s t i m a d o   ( O u t r a s ) < / M e a s u r e N a m e > < D i s p l a y N a m e > R $   E s t i m a d o   ( O u t r a s ) < / D i s p l a y N a m e > < V i s i b l e > T r u e < / V i s i b l e > < / i t e m > < / C a l c u l a t e d F i e l d s > < S A H o s t H a s h > 0 < / S A H o s t H a s h > < G e m i n i F i e l d L i s t V i s i b l e > T r u e < / G e m i n i F i e l d L i s t V i s i b l e > < / S e t t i n g s > ] ] > < / C u s t o m C o n t e n t > < / G e m i n i > 
</file>

<file path=customXml/item14.xml>��< ? x m l   v e r s i o n = " 1 . 0 "   e n c o d i n g = " U T F - 1 6 " ? > < G e m i n i   x m l n s = " h t t p : / / g e m i n i / p i v o t c u s t o m i z a t i o n / T a b l e X M L _ D E _ P A R A _ N " > < C u s t o m C o n t e n t > < ! [ C D A T A [ < T a b l e W i d g e t G r i d S e r i a l i z a t i o n   x m l n s : x s d = " h t t p : / / w w w . w 3 . o r g / 2 0 0 1 / X M L S c h e m a "   x m l n s : x s i = " h t t p : / / w w w . w 3 . o r g / 2 0 0 1 / X M L S c h e m a - i n s t a n c e " > < C o l u m n S u g g e s t e d T y p e   / > < C o l u m n F o r m a t   / > < C o l u m n A c c u r a c y   / > < C o l u m n C u r r e n c y S y m b o l   / > < C o l u m n P o s i t i v e P a t t e r n   / > < C o l u m n N e g a t i v e P a t t e r n   / > < C o l u m n W i d t h s > < i t e m > < k e y > < s t r i n g > 1 9 0 < / s t r i n g > < / k e y > < v a l u e > < i n t > 5 7 < / i n t > < / v a l u e > < / i t e m > < i t e m > < k e y > < s t r i n g > 2 4 6 < / s t r i n g > < / k e y > < v a l u e > < i n t > 5 7 < / i n t > < / v a l u e > < / i t e m > < / C o l u m n W i d t h s > < C o l u m n D i s p l a y I n d e x > < i t e m > < k e y > < s t r i n g > 1 9 0 < / s t r i n g > < / k e y > < v a l u e > < i n t > 0 < / i n t > < / v a l u e > < / i t e m > < i t e m > < k e y > < s t r i n g > 2 4 6 < / s t r i n g > < / k e y > < v a l u e > < i n t > 1 < / 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T a b l e X M L _ P A P I _ 2 2 _ 2 3 _ 6 e c a f 6 2 b - d b 3 c - 4 2 d c - a b a b - 5 1 e a 7 4 d c 5 9 d e " > < C u s t o m C o n t e n t > < ! [ C D A T A [ < T a b l e W i d g e t G r i d S e r i a l i z a t i o n   x m l n s : x s d = " h t t p : / / w w w . w 3 . o r g / 2 0 0 1 / X M L S c h e m a "   x m l n s : x s i = " h t t p : / / w w w . w 3 . o r g / 2 0 0 1 / X M L S c h e m a - i n s t a n c e " > < C o l u m n S u g g e s t e d T y p e   / > < C o l u m n F o r m a t   / > < C o l u m n A c c u r a c y   / > < C o l u m n C u r r e n c y S y m b o l   / > < C o l u m n P o s i t i v e P a t t e r n   / > < C o l u m n N e g a t i v e P a t t e r n   / > < C o l u m n W i d t h s > < i t e m > < k e y > < s t r i n g > S u b P D C < / s t r i n g > < / k e y > < v a l u e > < i n t > 8 4 < / i n t > < / v a l u e > < / i t e m > < i t e m > < k e y > < s t r i n g > P r i o r i d a d e   d o   S u b P D C < / s t r i n g > < / k e y > < v a l u e > < i n t > 1 7 1 < / i n t > < / v a l u e > < / i t e m > < i t e m > < k e y > < s t r i n g > A � � o < / s t r i n g > < / k e y > < v a l u e > < i n t > 6 6 < / i n t > < / v a l u e > < / i t e m > < i t e m > < k e y > < s t r i n g > M e t a < / s t r i n g > < / k e y > < v a l u e > < i n t > 6 8 < / i n t > < / v a l u e > < / i t e m > < i t e m > < k e y > < s t r i n g > %   E x e c u � � o   d a   m e t a   d o   b i � n i o < / s t r i n g > < / k e y > < v a l u e > < i n t > 2 2 2 < / i n t > < / v a l u e > < / i t e m > < i t e m > < k e y > < s t r i n g > E x e c u t o r < / s t r i n g > < / k e y > < v a l u e > < i n t > 9 0 < / i n t > < / v a l u e > < / i t e m > < i t e m > < k e y > < s t r i n g > � r e a   d e   a b r a n g � n c i a < / s t r i n g > < / k e y > < v a l u e > < i n t > 1 6 2 < / i n t > < / v a l u e > < / i t e m > < i t e m > < k e y > < s t r i n g > N o m e   d a   � r e a   d e   a b r a n g � n c i a < / s t r i n g > < / k e y > < v a l u e > < i n t > 2 1 9 < / i n t > < / v a l u e > < / i t e m > < i t e m > < k e y > < s t r i n g > A n o < / s t r i n g > < / k e y > < v a l u e > < i n t > 6 1 < / i n t > < / v a l u e > < / i t e m > < i t e m > < k e y > < s t r i n g > R e c u r s o   f i n a n c e i r o   e s t i m a d o   n o   a n o   ( R $ ) < / s t r i n g > < / k e y > < v a l u e > < i n t > 2 8 3 < / i n t > < / v a l u e > < / i t e m > < i t e m > < k e y > < s t r i n g > R e c u r s o   f i n a n c e i r o   d i s p o n i b i l i z a d o   n o   a n o   ( R $ ) < / s t r i n g > < / k e y > < v a l u e > < i n t > 3 2 1 < / i n t > < / v a l u e > < / i t e m > < i t e m > < k e y > < s t r i n g > R e c u r s o   f i n a n c e i r o   e x e c u t a d o   n o   a n o   ( R $ ) < / s t r i n g > < / k e y > < v a l u e > < i n t > 2 9 1 < / i n t > < / v a l u e > < / i t e m > < i t e m > < k e y > < s t r i n g > F o n t e < / s t r i n g > < / k e y > < v a l u e > < i n t > 7 2 < / i n t > < / v a l u e > < / i t e m > < i t e m > < k e y > < s t r i n g > E s p e c i f i c a r   F o n t e < / s t r i n g > < / k e y > < v a l u e > < i n t > 1 4 0 < / i n t > < / v a l u e > < / i t e m > < i t e m > < k e y > < s t r i n g > O b s e r v a � � e s   s o b r e   e x e c u � � o   f � s i c a   e   f i n a n c e i r a < / s t r i n g > < / k e y > < v a l u e > < i n t > 3 2 3 < / i n t > < / v a l u e > < / i t e m > < i t e m > < k e y > < s t r i n g > D e l i b e r a � � o < / s t r i n g > < / k e y > < v a l u e > < i n t > 1 1 0 < / i n t > < / v a l u e > < / i t e m > < / C o l u m n W i d t h s > < C o l u m n D i s p l a y I n d e x > < i t e m > < k e y > < s t r i n g > S u b P D C < / s t r i n g > < / k e y > < v a l u e > < i n t > 0 < / i n t > < / v a l u e > < / i t e m > < i t e m > < k e y > < s t r i n g > P r i o r i d a d e   d o   S u b P D C < / s t r i n g > < / k e y > < v a l u e > < i n t > 1 < / i n t > < / v a l u e > < / i t e m > < i t e m > < k e y > < s t r i n g > A � � o < / s t r i n g > < / k e y > < v a l u e > < i n t > 2 < / i n t > < / v a l u e > < / i t e m > < i t e m > < k e y > < s t r i n g > M e t a < / s t r i n g > < / k e y > < v a l u e > < i n t > 3 < / i n t > < / v a l u e > < / i t e m > < i t e m > < k e y > < s t r i n g > %   E x e c u � � o   d a   m e t a   d o   b i � n i o < / s t r i n g > < / k e y > < v a l u e > < i n t > 4 < / i n t > < / v a l u e > < / i t e m > < i t e m > < k e y > < s t r i n g > E x e c u t o r < / s t r i n g > < / k e y > < v a l u e > < i n t > 5 < / i n t > < / v a l u e > < / i t e m > < i t e m > < k e y > < s t r i n g > � r e a   d e   a b r a n g � n c i a < / s t r i n g > < / k e y > < v a l u e > < i n t > 6 < / i n t > < / v a l u e > < / i t e m > < i t e m > < k e y > < s t r i n g > N o m e   d a   � r e a   d e   a b r a n g � n c i a < / s t r i n g > < / k e y > < v a l u e > < i n t > 7 < / i n t > < / v a l u e > < / i t e m > < i t e m > < k e y > < s t r i n g > A n o < / s t r i n g > < / k e y > < v a l u e > < i n t > 8 < / i n t > < / v a l u e > < / i t e m > < i t e m > < k e y > < s t r i n g > R e c u r s o   f i n a n c e i r o   e s t i m a d o   n o   a n o   ( R $ ) < / s t r i n g > < / k e y > < v a l u e > < i n t > 9 < / i n t > < / v a l u e > < / i t e m > < i t e m > < k e y > < s t r i n g > R e c u r s o   f i n a n c e i r o   d i s p o n i b i l i z a d o   n o   a n o   ( R $ ) < / s t r i n g > < / k e y > < v a l u e > < i n t > 1 0 < / i n t > < / v a l u e > < / i t e m > < i t e m > < k e y > < s t r i n g > R e c u r s o   f i n a n c e i r o   e x e c u t a d o   n o   a n o   ( R $ ) < / s t r i n g > < / k e y > < v a l u e > < i n t > 1 1 < / i n t > < / v a l u e > < / i t e m > < i t e m > < k e y > < s t r i n g > F o n t e < / s t r i n g > < / k e y > < v a l u e > < i n t > 1 2 < / i n t > < / v a l u e > < / i t e m > < i t e m > < k e y > < s t r i n g > E s p e c i f i c a r   F o n t e < / s t r i n g > < / k e y > < v a l u e > < i n t > 1 3 < / i n t > < / v a l u e > < / i t e m > < i t e m > < k e y > < s t r i n g > O b s e r v a � � e s   s o b r e   e x e c u � � o   f � s i c a   e   f i n a n c e i r a < / s t r i n g > < / k e y > < v a l u e > < i n t > 1 4 < / i n t > < / v a l u e > < / i t e m > < i t e m > < k e y > < s t r i n g > D e l i b e r a � � o < / s t r i n g > < / k e y > < v a l u e > < i n t > 1 5 < / 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M a n u a l C a l c M o d e " > < C u s t o m C o n t e n t > < ! [ C D A T A [ F a l s e ] ] > < / C u s t o m C o n t e n t > < / G e m i n i > 
</file>

<file path=customXml/item19.xml>��< ? x m l   v e r s i o n = " 1 . 0 "   e n c o d i n g = " U T F - 1 6 " ? > < G e m i n i   x m l n s = " h t t p : / / g e m i n i / p i v o t c u s t o m i z a t i o n / S h o w H i d d e n " > < C u s t o m C o n t e n t > < ! [ C D A T A [ T r u e ] ] > < / C u s t o m C o n t e n t > < / G e m i n i > 
</file>

<file path=customXml/item2.xml>��< ? x m l   v e r s i o n = " 1 . 0 "   e n c o d i n g = " U T F - 1 6 " ? > < G e m i n i   x m l n s = " h t t p : / / g e m i n i / p i v o t c u s t o m i z a t i o n / S a n d b o x N o n E m p t y " > < C u s t o m C o n t e n t > < ! [ C D A T A [ 1 ] ] > < / C u s t o m C o n t e n t > < / G e m i n i > 
</file>

<file path=customXml/item20.xml>��< ? x m l   v e r s i o n = " 1 . 0 "   e n c o d i n g = " U T F - 1 6 " ? > < G e m i n i   x m l n s = " h t t p : / / g e m i n i / p i v o t c u s t o m i z a t i o n / I s S a n d b o x E m b e d d e d " > < C u s t o m C o n t e n t > < ! [ C D A T A [ y e s ] ] > < / C u s t o m C o n t e n t > < / G e m i n i > 
</file>

<file path=customXml/item21.xml>��< ? x m l   v e r s i o n = " 1 . 0 "   e n c o d i n g = " U T F - 1 6 " ? > < G e m i n i   x m l n s = " h t t p : / / g e m i n i / p i v o t c u s t o m i z a t i o n / T a b l e X M L _ D i m _ A n o _ 6 5 7 6 7 5 1 0 - b b a 1 - 4 3 4 7 - a a 8 c - e 5 c f a f c a 3 b 9 6 " > < C u s t o m C o n t e n t > < ! [ C D A T A [ < T a b l e W i d g e t G r i d S e r i a l i z a t i o n   x m l n s : x s d = " h t t p : / / w w w . w 3 . o r g / 2 0 0 1 / X M L S c h e m a "   x m l n s : x s i = " h t t p : / / w w w . w 3 . o r g / 2 0 0 1 / X M L S c h e m a - i n s t a n c e " > < C o l u m n S u g g e s t e d T y p e   / > < C o l u m n F o r m a t   / > < C o l u m n A c c u r a c y   / > < C o l u m n C u r r e n c y S y m b o l   / > < C o l u m n P o s i t i v e P a t t e r n   / > < C o l u m n N e g a t i v e P a t t e r n   / > < C o l u m n W i d t h s > < i t e m > < k e y > < s t r i n g > A n o < / s t r i n g > < / k e y > < v a l u e > < i n t > 6 1 < / i n t > < / v a l u e > < / i t e m > < / C o l u m n W i d t h s > < C o l u m n D i s p l a y I n d e x > < i t e m > < k e y > < s t r i n g > A n o < / s t r i n g > < / k e y > < v a l u e > < i n t > 0 < / 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 D E _ P A R A _ N 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 D E _ P A R A _ N 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 C o l u m n s \ 1 9 0 < / K e y > < / D i a g r a m O b j e c t K e y > < D i a g r a m O b j e c t K e y > < K e y > C o l u m n s \ 2 4 6 < / 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 C o l u m n s \ 1 9 0 < / K e y > < / a : K e y > < a : V a l u e   i : t y p e = " M e a s u r e G r i d N o d e V i e w S t a t e " > < L a y e d O u t > t r u e < / L a y e d O u t > < / a : V a l u e > < / a : K e y V a l u e O f D i a g r a m O b j e c t K e y a n y T y p e z b w N T n L X > < a : K e y V a l u e O f D i a g r a m O b j e c t K e y a n y T y p e z b w N T n L X > < a : K e y > < K e y > C o l u m n s \ 2 4 6 < / K e y > < / a : K e y > < a : V a l u e   i : t y p e = " M e a s u r e G r i d N o d e V i e w S t a t e " > < C o l u m n > 1 < / C o l u m n > < L a y e d O u t > t r u e < / L a y e d O u t > < / a : V a l u e > < / a : K e y V a l u e O f D i a g r a m O b j e c t K e y a n y T y p e z b w N T n L X > < / V i e w S t a t e s > < / D i a g r a m M a n a g e r . S e r i a l i z a b l e D i a g r a m > < D i a g r a m M a n a g e r . S e r i a l i z a b l e D i a g r a m > < A d a p t e r   i : t y p e = " M e a s u r e D i a g r a m S a n d b o x A d a p t e r " > < T a b l e N a m e > P A P I 2 0 _ 2 1 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 P A P I 2 0 _ 2 1 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 M e a s u r e s \ S o m a   d e   R e c u r s o   f i n a n c e i r o   e s t i m a d o   n o   a n o   ( R $ )   2 < / K e y > < / D i a g r a m O b j e c t K e y > < D i a g r a m O b j e c t K e y > < K e y > M e a s u r e s \ S o m a   d e   R e c u r s o   f i n a n c e i r o   e s t i m a d o   n o   a n o   ( R $ )   2 \ T a g I n f o \ F � r m u l a < / K e y > < / D i a g r a m O b j e c t K e y > < D i a g r a m O b j e c t K e y > < K e y > M e a s u r e s \ S o m a   d e   R e c u r s o   f i n a n c e i r o   e s t i m a d o   n o   a n o   ( R $ )   2 \ T a g I n f o \ V a l o r < / K e y > < / D i a g r a m O b j e c t K e y > < D i a g r a m O b j e c t K e y > < K e y > M e a s u r e s \ S o m a   d e   R e c u r s o   f i n a n c e i r o   d i s p o n i b i l i z a d o   n o   a n o   ( R $ ) < / K e y > < / D i a g r a m O b j e c t K e y > < D i a g r a m O b j e c t K e y > < K e y > M e a s u r e s \ S o m a   d e   R e c u r s o   f i n a n c e i r o   d i s p o n i b i l i z a d o   n o   a n o   ( R $ ) \ T a g I n f o \ F � r m u l a < / K e y > < / D i a g r a m O b j e c t K e y > < D i a g r a m O b j e c t K e y > < K e y > M e a s u r e s \ S o m a   d e   R e c u r s o   f i n a n c e i r o   d i s p o n i b i l i z a d o   n o   a n o   ( R $ ) \ T a g I n f o \ V a l o r < / K e y > < / D i a g r a m O b j e c t K e y > < D i a g r a m O b j e c t K e y > < K e y > M e a s u r e s \ S o m a   d e   R e c u r s o   f i n a n c e i r o   e x e c u t a d o   n o   a n o   ( R $ ) < / K e y > < / D i a g r a m O b j e c t K e y > < D i a g r a m O b j e c t K e y > < K e y > M e a s u r e s \ S o m a   d e   R e c u r s o   f i n a n c e i r o   e x e c u t a d o   n o   a n o   ( R $ ) \ T a g I n f o \ F � r m u l a < / K e y > < / D i a g r a m O b j e c t K e y > < D i a g r a m O b j e c t K e y > < K e y > M e a s u r e s \ S o m a   d e   R e c u r s o   f i n a n c e i r o   e x e c u t a d o   n o   a n o   ( R $ ) \ T a g I n f o \ V a l o r < / K e y > < / D i a g r a m O b j e c t K e y > < D i a g r a m O b j e c t K e y > < K e y > M e a s u r e s \ 2 0 2 1   R $   E s t i m a d o < / K e y > < / D i a g r a m O b j e c t K e y > < D i a g r a m O b j e c t K e y > < K e y > M e a s u r e s \ 2 0 2 1   R $   E s t i m a d o \ T a g I n f o \ F � r m u l a < / K e y > < / D i a g r a m O b j e c t K e y > < D i a g r a m O b j e c t K e y > < K e y > M e a s u r e s \ 2 0 2 1   R $   E s t i m a d o \ T a g I n f o \ V a l o r < / K e y > < / D i a g r a m O b j e c t K e y > < D i a g r a m O b j e c t K e y > < K e y > C o l u m n s \ A n o < / K e y > < / D i a g r a m O b j e c t K e y > < D i a g r a m O b j e c t K e y > < K e y > C o l u m n s \ S u b P D C < / K e y > < / D i a g r a m O b j e c t K e y > < D i a g r a m O b j e c t K e y > < K e y > C o l u m n s \ P r i o r i d a d e   d o   S u b P D C < / K e y > < / D i a g r a m O b j e c t K e y > < D i a g r a m O b j e c t K e y > < K e y > C o l u m n s \ A � � o < / K e y > < / D i a g r a m O b j e c t K e y > < D i a g r a m O b j e c t K e y > < K e y > C o l u m n s \ M e t a < / K e y > < / D i a g r a m O b j e c t K e y > < D i a g r a m O b j e c t K e y > < K e y > C o l u m n s \ %   E x e c u � � o   d a   m e t a   d o   b i � n i o < / K e y > < / D i a g r a m O b j e c t K e y > < D i a g r a m O b j e c t K e y > < K e y > C o l u m n s \ E x e c u t o r < / K e y > < / D i a g r a m O b j e c t K e y > < D i a g r a m O b j e c t K e y > < K e y > C o l u m n s \ � r e a   d e   a b r a n g � n c i a < / K e y > < / D i a g r a m O b j e c t K e y > < D i a g r a m O b j e c t K e y > < K e y > C o l u m n s \ N o m e   d a   � r e a   d e   a b r a n g � n c i a < / K e y > < / D i a g r a m O b j e c t K e y > < D i a g r a m O b j e c t K e y > < K e y > C o l u m n s \ A n o 2 < / K e y > < / D i a g r a m O b j e c t K e y > < D i a g r a m O b j e c t K e y > < K e y > C o l u m n s \ R e c u r s o   f i n a n c e i r o   e s t i m a d o   n o   a n o   ( R $ ) < / K e y > < / D i a g r a m O b j e c t K e y > < D i a g r a m O b j e c t K e y > < K e y > C o l u m n s \ R e c u r s o   f i n a n c e i r o   d i s p o n i b i l i z a d o   n o   a n o   ( R $ ) < / K e y > < / D i a g r a m O b j e c t K e y > < D i a g r a m O b j e c t K e y > < K e y > C o l u m n s \ R e c u r s o   f i n a n c e i r o   e x e c u t a d o   n o   a n o   ( R $ ) < / K e y > < / D i a g r a m O b j e c t K e y > < D i a g r a m O b j e c t K e y > < K e y > C o l u m n s \ F o n t e < / K e y > < / D i a g r a m O b j e c t K e y > < D i a g r a m O b j e c t K e y > < K e y > C o l u m n s \ E s p e c i f i c a r   F o n t e < / K e y > < / D i a g r a m O b j e c t K e y > < D i a g r a m O b j e c t K e y > < K e y > C o l u m n s \ O b s e r v a � � e s   s o b r e   e x e c u � � o   f � s i c a   e   f i n a n c e i r a < / K e y > < / D i a g r a m O b j e c t K e y > < D i a g r a m O b j e c t K e y > < K e y > C o l u m n s \ D e l i b e r a � � o < / K e y > < / D i a g r a m O b j e c t K e y > < D i a g r a m O b j e c t K e y > < K e y > L i n k s \ & l t ; C o l u m n s \ S o m a   d e   R e c u r s o   f i n a n c e i r o   e s t i m a d o   n o   a n o   ( R $ )   2 & g t ; - & l t ; M e a s u r e s \ R e c u r s o   f i n a n c e i r o   e s t i m a d o   n o   a n o   ( R $ ) & g t ; < / K e y > < / D i a g r a m O b j e c t K e y > < D i a g r a m O b j e c t K e y > < K e y > L i n k s \ & l t ; C o l u m n s \ S o m a   d e   R e c u r s o   f i n a n c e i r o   e s t i m a d o   n o   a n o   ( R $ )   2 & g t ; - & l t ; M e a s u r e s \ R e c u r s o   f i n a n c e i r o   e s t i m a d o   n o   a n o   ( R $ ) & g t ; \ C O L U M N < / K e y > < / D i a g r a m O b j e c t K e y > < D i a g r a m O b j e c t K e y > < K e y > L i n k s \ & l t ; C o l u m n s \ S o m a   d e   R e c u r s o   f i n a n c e i r o   e s t i m a d o   n o   a n o   ( R $ )   2 & g t ; - & l t ; M e a s u r e s \ R e c u r s o   f i n a n c e i r o   e s t i m a d o   n o   a n o   ( R $ ) & g t ; \ M E A S U R E < / K e y > < / D i a g r a m O b j e c t K e y > < D i a g r a m O b j e c t K e y > < K e y > L i n k s \ & l t ; C o l u m n s \ S o m a   d e   R e c u r s o   f i n a n c e i r o   d i s p o n i b i l i z a d o   n o   a n o   ( R $ ) & g t ; - & l t ; M e a s u r e s \ R e c u r s o   f i n a n c e i r o   d i s p o n i b i l i z a d o   n o   a n o   ( R $ ) & g t ; < / K e y > < / D i a g r a m O b j e c t K e y > < D i a g r a m O b j e c t K e y > < K e y > L i n k s \ & l t ; C o l u m n s \ S o m a   d e   R e c u r s o   f i n a n c e i r o   d i s p o n i b i l i z a d o   n o   a n o   ( R $ ) & g t ; - & l t ; M e a s u r e s \ R e c u r s o   f i n a n c e i r o   d i s p o n i b i l i z a d o   n o   a n o   ( R $ ) & g t ; \ C O L U M N < / K e y > < / D i a g r a m O b j e c t K e y > < D i a g r a m O b j e c t K e y > < K e y > L i n k s \ & l t ; C o l u m n s \ S o m a   d e   R e c u r s o   f i n a n c e i r o   d i s p o n i b i l i z a d o   n o   a n o   ( R $ ) & g t ; - & l t ; M e a s u r e s \ R e c u r s o   f i n a n c e i r o   d i s p o n i b i l i z a d o   n o   a n o   ( R $ ) & g t ; \ M E A S U R E < / K e y > < / D i a g r a m O b j e c t K e y > < D i a g r a m O b j e c t K e y > < K e y > L i n k s \ & l t ; C o l u m n s \ S o m a   d e   R e c u r s o   f i n a n c e i r o   e x e c u t a d o   n o   a n o   ( R $ ) & g t ; - & l t ; M e a s u r e s \ R e c u r s o   f i n a n c e i r o   e x e c u t a d o   n o   a n o   ( R $ ) & g t ; < / K e y > < / D i a g r a m O b j e c t K e y > < D i a g r a m O b j e c t K e y > < K e y > L i n k s \ & l t ; C o l u m n s \ S o m a   d e   R e c u r s o   f i n a n c e i r o   e x e c u t a d o   n o   a n o   ( R $ ) & g t ; - & l t ; M e a s u r e s \ R e c u r s o   f i n a n c e i r o   e x e c u t a d o   n o   a n o   ( R $ ) & g t ; \ C O L U M N < / K e y > < / D i a g r a m O b j e c t K e y > < D i a g r a m O b j e c t K e y > < K e y > L i n k s \ & l t ; C o l u m n s \ S o m a   d e   R e c u r s o   f i n a n c e i r o   e x e c u t a d o   n o   a n o   ( R $ ) & g t ; - & l t ; M e a s u r e s \ R e c u r s o   f i n a n c e i r o   e x e c u t a d o   n o   a n o   ( R $ ) & g t ; \ M E A S U R E 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 M e a s u r e s \ S o m a   d e   R e c u r s o   f i n a n c e i r o   e s t i m a d o   n o   a n o   ( R $ )   2 < / K e y > < / a : K e y > < a : V a l u e   i : t y p e = " M e a s u r e G r i d N o d e V i e w S t a t e " > < C o l u m n > 9 < / C o l u m n > < L a y e d O u t > t r u e < / L a y e d O u t > < W a s U I I n v i s i b l e > t r u e < / W a s U I I n v i s i b l e > < / a : V a l u e > < / a : K e y V a l u e O f D i a g r a m O b j e c t K e y a n y T y p e z b w N T n L X > < a : K e y V a l u e O f D i a g r a m O b j e c t K e y a n y T y p e z b w N T n L X > < a : K e y > < K e y > M e a s u r e s \ S o m a   d e   R e c u r s o   f i n a n c e i r o   e s t i m a d o   n o   a n o   ( R $ )   2 \ T a g I n f o \ F � r m u l a < / K e y > < / a : K e y > < a : V a l u e   i : t y p e = " M e a s u r e G r i d V i e w S t a t e I D i a g r a m T a g A d d i t i o n a l I n f o " / > < / a : K e y V a l u e O f D i a g r a m O b j e c t K e y a n y T y p e z b w N T n L X > < a : K e y V a l u e O f D i a g r a m O b j e c t K e y a n y T y p e z b w N T n L X > < a : K e y > < K e y > M e a s u r e s \ S o m a   d e   R e c u r s o   f i n a n c e i r o   e s t i m a d o   n o   a n o   ( R $ )   2 \ T a g I n f o \ V a l o r < / K e y > < / a : K e y > < a : V a l u e   i : t y p e = " M e a s u r e G r i d V i e w S t a t e I D i a g r a m T a g A d d i t i o n a l I n f o " / > < / a : K e y V a l u e O f D i a g r a m O b j e c t K e y a n y T y p e z b w N T n L X > < a : K e y V a l u e O f D i a g r a m O b j e c t K e y a n y T y p e z b w N T n L X > < a : K e y > < K e y > M e a s u r e s \ S o m a   d e   R e c u r s o   f i n a n c e i r o   d i s p o n i b i l i z a d o   n o   a n o   ( R $ ) < / K e y > < / a : K e y > < a : V a l u e   i : t y p e = " M e a s u r e G r i d N o d e V i e w S t a t e " > < C o l u m n > 1 0 < / C o l u m n > < L a y e d O u t > t r u e < / L a y e d O u t > < W a s U I I n v i s i b l e > t r u e < / W a s U I I n v i s i b l e > < / a : V a l u e > < / a : K e y V a l u e O f D i a g r a m O b j e c t K e y a n y T y p e z b w N T n L X > < a : K e y V a l u e O f D i a g r a m O b j e c t K e y a n y T y p e z b w N T n L X > < a : K e y > < K e y > M e a s u r e s \ S o m a   d e   R e c u r s o   f i n a n c e i r o   d i s p o n i b i l i z a d o   n o   a n o   ( R $ ) \ T a g I n f o \ F � r m u l a < / K e y > < / a : K e y > < a : V a l u e   i : t y p e = " M e a s u r e G r i d V i e w S t a t e I D i a g r a m T a g A d d i t i o n a l I n f o " / > < / a : K e y V a l u e O f D i a g r a m O b j e c t K e y a n y T y p e z b w N T n L X > < a : K e y V a l u e O f D i a g r a m O b j e c t K e y a n y T y p e z b w N T n L X > < a : K e y > < K e y > M e a s u r e s \ S o m a   d e   R e c u r s o   f i n a n c e i r o   d i s p o n i b i l i z a d o   n o   a n o   ( R $ ) \ T a g I n f o \ V a l o r < / K e y > < / a : K e y > < a : V a l u e   i : t y p e = " M e a s u r e G r i d V i e w S t a t e I D i a g r a m T a g A d d i t i o n a l I n f o " / > < / a : K e y V a l u e O f D i a g r a m O b j e c t K e y a n y T y p e z b w N T n L X > < a : K e y V a l u e O f D i a g r a m O b j e c t K e y a n y T y p e z b w N T n L X > < a : K e y > < K e y > M e a s u r e s \ S o m a   d e   R e c u r s o   f i n a n c e i r o   e x e c u t a d o   n o   a n o   ( R $ ) < / K e y > < / a : K e y > < a : V a l u e   i : t y p e = " M e a s u r e G r i d N o d e V i e w S t a t e " > < C o l u m n > 1 1 < / C o l u m n > < L a y e d O u t > t r u e < / L a y e d O u t > < W a s U I I n v i s i b l e > t r u e < / W a s U I I n v i s i b l e > < / a : V a l u e > < / a : K e y V a l u e O f D i a g r a m O b j e c t K e y a n y T y p e z b w N T n L X > < a : K e y V a l u e O f D i a g r a m O b j e c t K e y a n y T y p e z b w N T n L X > < a : K e y > < K e y > M e a s u r e s \ S o m a   d e   R e c u r s o   f i n a n c e i r o   e x e c u t a d o   n o   a n o   ( R $ ) \ T a g I n f o \ F � r m u l a < / K e y > < / a : K e y > < a : V a l u e   i : t y p e = " M e a s u r e G r i d V i e w S t a t e I D i a g r a m T a g A d d i t i o n a l I n f o " / > < / a : K e y V a l u e O f D i a g r a m O b j e c t K e y a n y T y p e z b w N T n L X > < a : K e y V a l u e O f D i a g r a m O b j e c t K e y a n y T y p e z b w N T n L X > < a : K e y > < K e y > M e a s u r e s \ S o m a   d e   R e c u r s o   f i n a n c e i r o   e x e c u t a d o   n o   a n o   ( R $ ) \ T a g I n f o \ V a l o r < / K e y > < / a : K e y > < a : V a l u e   i : t y p e = " M e a s u r e G r i d V i e w S t a t e I D i a g r a m T a g A d d i t i o n a l I n f o " / > < / a : K e y V a l u e O f D i a g r a m O b j e c t K e y a n y T y p e z b w N T n L X > < a : K e y V a l u e O f D i a g r a m O b j e c t K e y a n y T y p e z b w N T n L X > < a : K e y > < K e y > M e a s u r e s \ 2 0 2 1   R $   E s t i m a d o < / K e y > < / a : K e y > < a : V a l u e   i : t y p e = " M e a s u r e G r i d N o d e V i e w S t a t e " > < C o l u m n > 9 < / C o l u m n > < L a y e d O u t > t r u e < / L a y e d O u t > < R o w > 1 < / R o w > < / a : V a l u e > < / a : K e y V a l u e O f D i a g r a m O b j e c t K e y a n y T y p e z b w N T n L X > < a : K e y V a l u e O f D i a g r a m O b j e c t K e y a n y T y p e z b w N T n L X > < a : K e y > < K e y > M e a s u r e s \ 2 0 2 1   R $   E s t i m a d o \ T a g I n f o \ F � r m u l a < / K e y > < / a : K e y > < a : V a l u e   i : t y p e = " M e a s u r e G r i d V i e w S t a t e I D i a g r a m T a g A d d i t i o n a l I n f o " / > < / a : K e y V a l u e O f D i a g r a m O b j e c t K e y a n y T y p e z b w N T n L X > < a : K e y V a l u e O f D i a g r a m O b j e c t K e y a n y T y p e z b w N T n L X > < a : K e y > < K e y > M e a s u r e s \ 2 0 2 1   R $   E s t i m a d o \ T a g I n f o \ V a l o r < / K e y > < / a : K e y > < a : V a l u e   i : t y p e = " M e a s u r e G r i d V i e w S t a t e I D i a g r a m T a g A d d i t i o n a l I n f o " / > < / a : K e y V a l u e O f D i a g r a m O b j e c t K e y a n y T y p e z b w N T n L X > < a : K e y V a l u e O f D i a g r a m O b j e c t K e y a n y T y p e z b w N T n L X > < a : K e y > < K e y > C o l u m n s \ A n o < / K e y > < / a : K e y > < a : V a l u e   i : t y p e = " M e a s u r e G r i d N o d e V i e w S t a t e " > < C o l u m n > 8 < / C o l u m n > < L a y e d O u t > t r u e < / L a y e d O u t > < / a : V a l u e > < / a : K e y V a l u e O f D i a g r a m O b j e c t K e y a n y T y p e z b w N T n L X > < a : K e y V a l u e O f D i a g r a m O b j e c t K e y a n y T y p e z b w N T n L X > < a : K e y > < K e y > C o l u m n s \ S u b P D C < / K e y > < / a : K e y > < a : V a l u e   i : t y p e = " M e a s u r e G r i d N o d e V i e w S t a t e " > < L a y e d O u t > t r u e < / L a y e d O u t > < / a : V a l u e > < / a : K e y V a l u e O f D i a g r a m O b j e c t K e y a n y T y p e z b w N T n L X > < a : K e y V a l u e O f D i a g r a m O b j e c t K e y a n y T y p e z b w N T n L X > < a : K e y > < K e y > C o l u m n s \ P r i o r i d a d e   d o   S u b P D C < / K e y > < / a : K e y > < a : V a l u e   i : t y p e = " M e a s u r e G r i d N o d e V i e w S t a t e " > < C o l u m n > 1 < / C o l u m n > < L a y e d O u t > t r u e < / L a y e d O u t > < / a : V a l u e > < / a : K e y V a l u e O f D i a g r a m O b j e c t K e y a n y T y p e z b w N T n L X > < a : K e y V a l u e O f D i a g r a m O b j e c t K e y a n y T y p e z b w N T n L X > < a : K e y > < K e y > C o l u m n s \ A � � o < / K e y > < / a : K e y > < a : V a l u e   i : t y p e = " M e a s u r e G r i d N o d e V i e w S t a t e " > < C o l u m n > 2 < / C o l u m n > < L a y e d O u t > t r u e < / L a y e d O u t > < / a : V a l u e > < / a : K e y V a l u e O f D i a g r a m O b j e c t K e y a n y T y p e z b w N T n L X > < a : K e y V a l u e O f D i a g r a m O b j e c t K e y a n y T y p e z b w N T n L X > < a : K e y > < K e y > C o l u m n s \ M e t a < / K e y > < / a : K e y > < a : V a l u e   i : t y p e = " M e a s u r e G r i d N o d e V i e w S t a t e " > < C o l u m n > 3 < / C o l u m n > < L a y e d O u t > t r u e < / L a y e d O u t > < / a : V a l u e > < / a : K e y V a l u e O f D i a g r a m O b j e c t K e y a n y T y p e z b w N T n L X > < a : K e y V a l u e O f D i a g r a m O b j e c t K e y a n y T y p e z b w N T n L X > < a : K e y > < K e y > C o l u m n s \ %   E x e c u � � o   d a   m e t a   d o   b i � n i o < / K e y > < / a : K e y > < a : V a l u e   i : t y p e = " M e a s u r e G r i d N o d e V i e w S t a t e " > < C o l u m n > 4 < / C o l u m n > < L a y e d O u t > t r u e < / L a y e d O u t > < / a : V a l u e > < / a : K e y V a l u e O f D i a g r a m O b j e c t K e y a n y T y p e z b w N T n L X > < a : K e y V a l u e O f D i a g r a m O b j e c t K e y a n y T y p e z b w N T n L X > < a : K e y > < K e y > C o l u m n s \ E x e c u t o r < / K e y > < / a : K e y > < a : V a l u e   i : t y p e = " M e a s u r e G r i d N o d e V i e w S t a t e " > < C o l u m n > 5 < / C o l u m n > < L a y e d O u t > t r u e < / L a y e d O u t > < / a : V a l u e > < / a : K e y V a l u e O f D i a g r a m O b j e c t K e y a n y T y p e z b w N T n L X > < a : K e y V a l u e O f D i a g r a m O b j e c t K e y a n y T y p e z b w N T n L X > < a : K e y > < K e y > C o l u m n s \ � r e a   d e   a b r a n g � n c i a < / K e y > < / a : K e y > < a : V a l u e   i : t y p e = " M e a s u r e G r i d N o d e V i e w S t a t e " > < C o l u m n > 6 < / C o l u m n > < L a y e d O u t > t r u e < / L a y e d O u t > < / a : V a l u e > < / a : K e y V a l u e O f D i a g r a m O b j e c t K e y a n y T y p e z b w N T n L X > < a : K e y V a l u e O f D i a g r a m O b j e c t K e y a n y T y p e z b w N T n L X > < a : K e y > < K e y > C o l u m n s \ N o m e   d a   � r e a   d e   a b r a n g � n c i a < / K e y > < / a : K e y > < a : V a l u e   i : t y p e = " M e a s u r e G r i d N o d e V i e w S t a t e " > < C o l u m n > 7 < / C o l u m n > < L a y e d O u t > t r u e < / L a y e d O u t > < / a : V a l u e > < / a : K e y V a l u e O f D i a g r a m O b j e c t K e y a n y T y p e z b w N T n L X > < a : K e y V a l u e O f D i a g r a m O b j e c t K e y a n y T y p e z b w N T n L X > < a : K e y > < K e y > C o l u m n s \ A n o 2 < / K e y > < / a : K e y > < a : V a l u e   i : t y p e = " M e a s u r e G r i d N o d e V i e w S t a t e " > < C o l u m n > 1 5 < / C o l u m n > < L a y e d O u t > t r u e < / L a y e d O u t > < / a : V a l u e > < / a : K e y V a l u e O f D i a g r a m O b j e c t K e y a n y T y p e z b w N T n L X > < a : K e y V a l u e O f D i a g r a m O b j e c t K e y a n y T y p e z b w N T n L X > < a : K e y > < K e y > C o l u m n s \ R e c u r s o   f i n a n c e i r o   e s t i m a d o   n o   a n o   ( R $ ) < / K e y > < / a : K e y > < a : V a l u e   i : t y p e = " M e a s u r e G r i d N o d e V i e w S t a t e " > < C o l u m n > 9 < / C o l u m n > < L a y e d O u t > t r u e < / L a y e d O u t > < / a : V a l u e > < / a : K e y V a l u e O f D i a g r a m O b j e c t K e y a n y T y p e z b w N T n L X > < a : K e y V a l u e O f D i a g r a m O b j e c t K e y a n y T y p e z b w N T n L X > < a : K e y > < K e y > C o l u m n s \ R e c u r s o   f i n a n c e i r o   d i s p o n i b i l i z a d o   n o   a n o   ( R $ ) < / K e y > < / a : K e y > < a : V a l u e   i : t y p e = " M e a s u r e G r i d N o d e V i e w S t a t e " > < C o l u m n > 1 0 < / C o l u m n > < L a y e d O u t > t r u e < / L a y e d O u t > < / a : V a l u e > < / a : K e y V a l u e O f D i a g r a m O b j e c t K e y a n y T y p e z b w N T n L X > < a : K e y V a l u e O f D i a g r a m O b j e c t K e y a n y T y p e z b w N T n L X > < a : K e y > < K e y > C o l u m n s \ R e c u r s o   f i n a n c e i r o   e x e c u t a d o   n o   a n o   ( R $ ) < / K e y > < / a : K e y > < a : V a l u e   i : t y p e = " M e a s u r e G r i d N o d e V i e w S t a t e " > < C o l u m n > 1 1 < / C o l u m n > < L a y e d O u t > t r u e < / L a y e d O u t > < / a : V a l u e > < / a : K e y V a l u e O f D i a g r a m O b j e c t K e y a n y T y p e z b w N T n L X > < a : K e y V a l u e O f D i a g r a m O b j e c t K e y a n y T y p e z b w N T n L X > < a : K e y > < K e y > C o l u m n s \ F o n t e < / K e y > < / a : K e y > < a : V a l u e   i : t y p e = " M e a s u r e G r i d N o d e V i e w S t a t e " > < C o l u m n > 1 2 < / C o l u m n > < L a y e d O u t > t r u e < / L a y e d O u t > < / a : V a l u e > < / a : K e y V a l u e O f D i a g r a m O b j e c t K e y a n y T y p e z b w N T n L X > < a : K e y V a l u e O f D i a g r a m O b j e c t K e y a n y T y p e z b w N T n L X > < a : K e y > < K e y > C o l u m n s \ E s p e c i f i c a r   F o n t e < / K e y > < / a : K e y > < a : V a l u e   i : t y p e = " M e a s u r e G r i d N o d e V i e w S t a t e " > < C o l u m n > 1 3 < / C o l u m n > < L a y e d O u t > t r u e < / L a y e d O u t > < / a : V a l u e > < / a : K e y V a l u e O f D i a g r a m O b j e c t K e y a n y T y p e z b w N T n L X > < a : K e y V a l u e O f D i a g r a m O b j e c t K e y a n y T y p e z b w N T n L X > < a : K e y > < K e y > C o l u m n s \ O b s e r v a � � e s   s o b r e   e x e c u � � o   f � s i c a   e   f i n a n c e i r a < / K e y > < / a : K e y > < a : V a l u e   i : t y p e = " M e a s u r e G r i d N o d e V i e w S t a t e " > < C o l u m n > 1 4 < / C o l u m n > < L a y e d O u t > t r u e < / L a y e d O u t > < / a : V a l u e > < / a : K e y V a l u e O f D i a g r a m O b j e c t K e y a n y T y p e z b w N T n L X > < a : K e y V a l u e O f D i a g r a m O b j e c t K e y a n y T y p e z b w N T n L X > < a : K e y > < K e y > C o l u m n s \ D e l i b e r a � � o < / K e y > < / a : K e y > < a : V a l u e   i : t y p e = " M e a s u r e G r i d N o d e V i e w S t a t e " > < C o l u m n > 1 6 < / C o l u m n > < L a y e d O u t > t r u e < / L a y e d O u t > < / a : V a l u e > < / a : K e y V a l u e O f D i a g r a m O b j e c t K e y a n y T y p e z b w N T n L X > < a : K e y V a l u e O f D i a g r a m O b j e c t K e y a n y T y p e z b w N T n L X > < a : K e y > < K e y > L i n k s \ & l t ; C o l u m n s \ S o m a   d e   R e c u r s o   f i n a n c e i r o   e s t i m a d o   n o   a n o   ( R $ )   2 & g t ; - & l t ; M e a s u r e s \ R e c u r s o   f i n a n c e i r o   e s t i m a d o   n o   a n o   ( R $ ) & g t ; < / K e y > < / a : K e y > < a : V a l u e   i : t y p e = " M e a s u r e G r i d V i e w S t a t e I D i a g r a m L i n k " / > < / a : K e y V a l u e O f D i a g r a m O b j e c t K e y a n y T y p e z b w N T n L X > < a : K e y V a l u e O f D i a g r a m O b j e c t K e y a n y T y p e z b w N T n L X > < a : K e y > < K e y > L i n k s \ & l t ; C o l u m n s \ S o m a   d e   R e c u r s o   f i n a n c e i r o   e s t i m a d o   n o   a n o   ( R $ )   2 & g t ; - & l t ; M e a s u r e s \ R e c u r s o   f i n a n c e i r o   e s t i m a d o   n o   a n o   ( R $ ) & g t ; \ C O L U M N < / K e y > < / a : K e y > < a : V a l u e   i : t y p e = " M e a s u r e G r i d V i e w S t a t e I D i a g r a m L i n k E n d p o i n t " / > < / a : K e y V a l u e O f D i a g r a m O b j e c t K e y a n y T y p e z b w N T n L X > < a : K e y V a l u e O f D i a g r a m O b j e c t K e y a n y T y p e z b w N T n L X > < a : K e y > < K e y > L i n k s \ & l t ; C o l u m n s \ S o m a   d e   R e c u r s o   f i n a n c e i r o   e s t i m a d o   n o   a n o   ( R $ )   2 & g t ; - & l t ; M e a s u r e s \ R e c u r s o   f i n a n c e i r o   e s t i m a d o   n o   a n o   ( R $ ) & g t ; \ M E A S U R E < / K e y > < / a : K e y > < a : V a l u e   i : t y p e = " M e a s u r e G r i d V i e w S t a t e I D i a g r a m L i n k E n d p o i n t " / > < / a : K e y V a l u e O f D i a g r a m O b j e c t K e y a n y T y p e z b w N T n L X > < a : K e y V a l u e O f D i a g r a m O b j e c t K e y a n y T y p e z b w N T n L X > < a : K e y > < K e y > L i n k s \ & l t ; C o l u m n s \ S o m a   d e   R e c u r s o   f i n a n c e i r o   d i s p o n i b i l i z a d o   n o   a n o   ( R $ ) & g t ; - & l t ; M e a s u r e s \ R e c u r s o   f i n a n c e i r o   d i s p o n i b i l i z a d o   n o   a n o   ( R $ ) & g t ; < / K e y > < / a : K e y > < a : V a l u e   i : t y p e = " M e a s u r e G r i d V i e w S t a t e I D i a g r a m L i n k " / > < / a : K e y V a l u e O f D i a g r a m O b j e c t K e y a n y T y p e z b w N T n L X > < a : K e y V a l u e O f D i a g r a m O b j e c t K e y a n y T y p e z b w N T n L X > < a : K e y > < K e y > L i n k s \ & l t ; C o l u m n s \ S o m a   d e   R e c u r s o   f i n a n c e i r o   d i s p o n i b i l i z a d o   n o   a n o   ( R $ ) & g t ; - & l t ; M e a s u r e s \ R e c u r s o   f i n a n c e i r o   d i s p o n i b i l i z a d o   n o   a n o   ( R $ ) & g t ; \ C O L U M N < / K e y > < / a : K e y > < a : V a l u e   i : t y p e = " M e a s u r e G r i d V i e w S t a t e I D i a g r a m L i n k E n d p o i n t " / > < / a : K e y V a l u e O f D i a g r a m O b j e c t K e y a n y T y p e z b w N T n L X > < a : K e y V a l u e O f D i a g r a m O b j e c t K e y a n y T y p e z b w N T n L X > < a : K e y > < K e y > L i n k s \ & l t ; C o l u m n s \ S o m a   d e   R e c u r s o   f i n a n c e i r o   d i s p o n i b i l i z a d o   n o   a n o   ( R $ ) & g t ; - & l t ; M e a s u r e s \ R e c u r s o   f i n a n c e i r o   d i s p o n i b i l i z a d o   n o   a n o   ( R $ ) & g t ; \ M E A S U R E < / K e y > < / a : K e y > < a : V a l u e   i : t y p e = " M e a s u r e G r i d V i e w S t a t e I D i a g r a m L i n k E n d p o i n t " / > < / a : K e y V a l u e O f D i a g r a m O b j e c t K e y a n y T y p e z b w N T n L X > < a : K e y V a l u e O f D i a g r a m O b j e c t K e y a n y T y p e z b w N T n L X > < a : K e y > < K e y > L i n k s \ & l t ; C o l u m n s \ S o m a   d e   R e c u r s o   f i n a n c e i r o   e x e c u t a d o   n o   a n o   ( R $ ) & g t ; - & l t ; M e a s u r e s \ R e c u r s o   f i n a n c e i r o   e x e c u t a d o   n o   a n o   ( R $ ) & g t ; < / K e y > < / a : K e y > < a : V a l u e   i : t y p e = " M e a s u r e G r i d V i e w S t a t e I D i a g r a m L i n k " / > < / a : K e y V a l u e O f D i a g r a m O b j e c t K e y a n y T y p e z b w N T n L X > < a : K e y V a l u e O f D i a g r a m O b j e c t K e y a n y T y p e z b w N T n L X > < a : K e y > < K e y > L i n k s \ & l t ; C o l u m n s \ S o m a   d e   R e c u r s o   f i n a n c e i r o   e x e c u t a d o   n o   a n o   ( R $ ) & g t ; - & l t ; M e a s u r e s \ R e c u r s o   f i n a n c e i r o   e x e c u t a d o   n o   a n o   ( R $ ) & g t ; \ C O L U M N < / K e y > < / a : K e y > < a : V a l u e   i : t y p e = " M e a s u r e G r i d V i e w S t a t e I D i a g r a m L i n k E n d p o i n t " / > < / a : K e y V a l u e O f D i a g r a m O b j e c t K e y a n y T y p e z b w N T n L X > < a : K e y V a l u e O f D i a g r a m O b j e c t K e y a n y T y p e z b w N T n L X > < a : K e y > < K e y > L i n k s \ & l t ; C o l u m n s \ S o m a   d e   R e c u r s o   f i n a n c e i r o   e x e c u t a d o   n o   a n o   ( R $ ) & g t ; - & l t ; M e a s u r e s \ R e c u r s o   f i n a n c e i r o   e x e c u t a d o   n o   a n o   ( R $ ) & g t ; \ M E A S U R E < / K e y > < / a : K e y > < a : V a l u e   i : t y p e = " M e a s u r e G r i d V i e w S t a t e I D i a g r a m L i n k E n d p o i n t " / > < / a : K e y V a l u e O f D i a g r a m O b j e c t K e y a n y T y p e z b w N T n L X > < / V i e w S t a t e s > < / D i a g r a m M a n a g e r . S e r i a l i z a b l e D i a g r a m > < D i a g r a m M a n a g e r . S e r i a l i z a b l e D i a g r a m > < A d a p t e r   i : t y p e = " M e a s u r e D i a g r a m S a n d b o x A d a p t e r " > < T a b l e N a m e > P A P I _ 2 2 _ 2 3 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 P A P I _ 2 2 _ 2 3 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 M e a s u r e s \ C o n t a g e m   d e   R e c u r s o   f i n a n c e i r o   e x e c u t a d o   n o   a n o   ( R $ ) < / K e y > < / D i a g r a m O b j e c t K e y > < D i a g r a m O b j e c t K e y > < K e y > M e a s u r e s \ C o n t a g e m   d e   R e c u r s o   f i n a n c e i r o   e x e c u t a d o   n o   a n o   ( R $ ) \ T a g I n f o \ F � r m u l a < / K e y > < / D i a g r a m O b j e c t K e y > < D i a g r a m O b j e c t K e y > < K e y > M e a s u r e s \ C o n t a g e m   d e   R e c u r s o   f i n a n c e i r o   e x e c u t a d o   n o   a n o   ( R $ ) \ T a g I n f o \ V a l o r < / K e y > < / D i a g r a m O b j e c t K e y > < D i a g r a m O b j e c t K e y > < K e y > M e a s u r e s \ S o m a   d e   R e c u r s o   f i n a n c e i r o   e s t i m a d o   n o   a n o   ( R $ ) < / K e y > < / D i a g r a m O b j e c t K e y > < D i a g r a m O b j e c t K e y > < K e y > M e a s u r e s \ S o m a   d e   R e c u r s o   f i n a n c e i r o   e s t i m a d o   n o   a n o   ( R $ ) \ T a g I n f o \ F � r m u l a < / K e y > < / D i a g r a m O b j e c t K e y > < D i a g r a m O b j e c t K e y > < K e y > M e a s u r e s \ S o m a   d e   R e c u r s o   f i n a n c e i r o   e s t i m a d o   n o   a n o   ( R $ ) \ T a g I n f o \ V a l o r < / K e y > < / D i a g r a m O b j e c t K e y > < D i a g r a m O b j e c t K e y > < K e y > M e a s u r e s \ R $   E s t i m a d o < / K e y > < / D i a g r a m O b j e c t K e y > < D i a g r a m O b j e c t K e y > < K e y > M e a s u r e s \ R $   E s t i m a d o \ T a g I n f o \ F � r m u l a < / K e y > < / D i a g r a m O b j e c t K e y > < D i a g r a m O b j e c t K e y > < K e y > M e a s u r e s \ R $   E s t i m a d o \ T a g I n f o \ V a l o r < / K e y > < / D i a g r a m O b j e c t K e y > < D i a g r a m O b j e c t K e y > < K e y > M e a s u r e s \ R $   D i s p o n i b i l i z a d o < / K e y > < / D i a g r a m O b j e c t K e y > < D i a g r a m O b j e c t K e y > < K e y > M e a s u r e s \ R $   D i s p o n i b i l i z a d o \ T a g I n f o \ F � r m u l a < / K e y > < / D i a g r a m O b j e c t K e y > < D i a g r a m O b j e c t K e y > < K e y > M e a s u r e s \ R $   D i s p o n i b i l i z a d o \ T a g I n f o \ V a l o r < / K e y > < / D i a g r a m O b j e c t K e y > < D i a g r a m O b j e c t K e y > < K e y > M e a s u r e s \ R $   E x e c u t a d o < / K e y > < / D i a g r a m O b j e c t K e y > < D i a g r a m O b j e c t K e y > < K e y > M e a s u r e s \ R $   E x e c u t a d o \ T a g I n f o \ F � r m u l a < / K e y > < / D i a g r a m O b j e c t K e y > < D i a g r a m O b j e c t K e y > < K e y > M e a s u r e s \ R $   E x e c u t a d o \ T a g I n f o \ V a l o r < / K e y > < / D i a g r a m O b j e c t K e y > < D i a g r a m O b j e c t K e y > < K e y > M e a s u r e s \ %   E x e c u t a d o   ( p r e v i s t o ) < / K e y > < / D i a g r a m O b j e c t K e y > < D i a g r a m O b j e c t K e y > < K e y > M e a s u r e s \ %   E x e c u t a d o   ( p r e v i s t o ) \ T a g I n f o \ F � r m u l a < / K e y > < / D i a g r a m O b j e c t K e y > < D i a g r a m O b j e c t K e y > < K e y > M e a s u r e s \ %   E x e c u t a d o   ( p r e v i s t o ) \ T a g I n f o \ V a l o r < / K e y > < / D i a g r a m O b j e c t K e y > < D i a g r a m O b j e c t K e y > < K e y > M e a s u r e s \ %   E x e c u t a d o   ( D i s p o n i b i l i z a d o ) < / K e y > < / D i a g r a m O b j e c t K e y > < D i a g r a m O b j e c t K e y > < K e y > M e a s u r e s \ %   E x e c u t a d o   ( D i s p o n i b i l i z a d o ) \ T a g I n f o \ F � r m u l a < / K e y > < / D i a g r a m O b j e c t K e y > < D i a g r a m O b j e c t K e y > < K e y > M e a s u r e s \ %   E x e c u t a d o   ( D i s p o n i b i l i z a d o ) \ T a g I n f o \ V a l o r < / K e y > < / D i a g r a m O b j e c t K e y > < D i a g r a m O b j e c t K e y > < K e y > C o l u m n s \ A n o < / K e y > < / D i a g r a m O b j e c t K e y > < D i a g r a m O b j e c t K e y > < K e y > C o l u m n s \ S u b P D C < / K e y > < / D i a g r a m O b j e c t K e y > < D i a g r a m O b j e c t K e y > < K e y > C o l u m n s \ P r i o r i d a d e   d o   S u b P D C < / K e y > < / D i a g r a m O b j e c t K e y > < D i a g r a m O b j e c t K e y > < K e y > C o l u m n s \ A � � o < / K e y > < / D i a g r a m O b j e c t K e y > < D i a g r a m O b j e c t K e y > < K e y > C o l u m n s \ M e t a < / K e y > < / D i a g r a m O b j e c t K e y > < D i a g r a m O b j e c t K e y > < K e y > C o l u m n s \ %   E x e c u � � o   d a   m e t a   d o   b i � n i o < / K e y > < / D i a g r a m O b j e c t K e y > < D i a g r a m O b j e c t K e y > < K e y > C o l u m n s \ E x e c u t o r < / K e y > < / D i a g r a m O b j e c t K e y > < D i a g r a m O b j e c t K e y > < K e y > C o l u m n s \ � r e a   d e   a b r a n g � n c i a < / K e y > < / D i a g r a m O b j e c t K e y > < D i a g r a m O b j e c t K e y > < K e y > C o l u m n s \ N o m e   d a   � r e a   d e   a b r a n g � n c i a < / K e y > < / D i a g r a m O b j e c t K e y > < D i a g r a m O b j e c t K e y > < K e y > C o l u m n s \ R e c u r s o   f i n a n c e i r o   e s t i m a d o   n o   a n o   ( R $ ) < / K e y > < / D i a g r a m O b j e c t K e y > < D i a g r a m O b j e c t K e y > < K e y > C o l u m n s \ R e c u r s o   f i n a n c e i r o   d i s p o n i b i l i z a d o   n o   a n o   ( R $ ) < / K e y > < / D i a g r a m O b j e c t K e y > < D i a g r a m O b j e c t K e y > < K e y > C o l u m n s \ R e c u r s o   f i n a n c e i r o   e x e c u t a d o   n o   a n o   ( R $ ) < / K e y > < / D i a g r a m O b j e c t K e y > < D i a g r a m O b j e c t K e y > < K e y > C o l u m n s \ F o n t e < / K e y > < / D i a g r a m O b j e c t K e y > < D i a g r a m O b j e c t K e y > < K e y > C o l u m n s \ E s p e c i f i c a r   F o n t e < / K e y > < / D i a g r a m O b j e c t K e y > < D i a g r a m O b j e c t K e y > < K e y > C o l u m n s \ O b s e r v a � � e s   s o b r e   e x e c u � � o   f � s i c a   e   f i n a n c e i r a < / K e y > < / D i a g r a m O b j e c t K e y > < D i a g r a m O b j e c t K e y > < K e y > C o l u m n s \ D e l i b e r a � � o < / K e y > < / D i a g r a m O b j e c t K e y > < D i a g r a m O b j e c t K e y > < K e y > L i n k s \ & l t ; C o l u m n s \ C o n t a g e m   d e   R e c u r s o   f i n a n c e i r o   e x e c u t a d o   n o   a n o   ( R $ ) & g t ; - & l t ; M e a s u r e s \ R e c u r s o   f i n a n c e i r o   e x e c u t a d o   n o   a n o   ( R $ ) & g t ; < / K e y > < / D i a g r a m O b j e c t K e y > < D i a g r a m O b j e c t K e y > < K e y > L i n k s \ & l t ; C o l u m n s \ C o n t a g e m   d e   R e c u r s o   f i n a n c e i r o   e x e c u t a d o   n o   a n o   ( R $ ) & g t ; - & l t ; M e a s u r e s \ R e c u r s o   f i n a n c e i r o   e x e c u t a d o   n o   a n o   ( R $ ) & g t ; \ C O L U M N < / K e y > < / D i a g r a m O b j e c t K e y > < D i a g r a m O b j e c t K e y > < K e y > L i n k s \ & l t ; C o l u m n s \ C o n t a g e m   d e   R e c u r s o   f i n a n c e i r o   e x e c u t a d o   n o   a n o   ( R $ ) & g t ; - & l t ; M e a s u r e s \ R e c u r s o   f i n a n c e i r o   e x e c u t a d o   n o   a n o   ( R $ ) & g t ; \ M E A S U R E < / K e y > < / D i a g r a m O b j e c t K e y > < D i a g r a m O b j e c t K e y > < K e y > L i n k s \ & l t ; C o l u m n s \ S o m a   d e   R e c u r s o   f i n a n c e i r o   e s t i m a d o   n o   a n o   ( R $ ) & g t ; - & l t ; M e a s u r e s \ R e c u r s o   f i n a n c e i r o   e s t i m a d o   n o   a n o   ( R $ ) & g t ; < / K e y > < / D i a g r a m O b j e c t K e y > < D i a g r a m O b j e c t K e y > < K e y > L i n k s \ & l t ; C o l u m n s \ S o m a   d e   R e c u r s o   f i n a n c e i r o   e s t i m a d o   n o   a n o   ( R $ ) & g t ; - & l t ; M e a s u r e s \ R e c u r s o   f i n a n c e i r o   e s t i m a d o   n o   a n o   ( R $ ) & g t ; \ C O L U M N < / K e y > < / D i a g r a m O b j e c t K e y > < D i a g r a m O b j e c t K e y > < K e y > L i n k s \ & l t ; C o l u m n s \ S o m a   d e   R e c u r s o   f i n a n c e i r o   e s t i m a d o   n o   a n o   ( R $ ) & g t ; - & l t ; M e a s u r e s \ R e c u r s o   f i n a n c e i r o   e s t i m a d o   n o   a n o   ( R $ ) & g t ; \ M E A S U R E 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 1 0 < / F o c u s C o l u m n > < F o c u s R o w > 4 < / F o c u s R o w > < S e l e c t i o n E n d C o l u m n > 1 0 < / S e l e c t i o n E n d C o l u m n > < S e l e c t i o n E n d R o w > 4 < / S e l e c t i o n E n d R o w > < S e l e c t i o n S t a r t C o l u m n > 1 0 < / S e l e c t i o n S t a r t C o l u m n > < S e l e c t i o n S t a r t R o w > 4 < / 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 M e a s u r e s \ C o n t a g e m   d e   R e c u r s o   f i n a n c e i r o   e x e c u t a d o   n o   a n o   ( R $ ) < / K e y > < / a : K e y > < a : V a l u e   i : t y p e = " M e a s u r e G r i d N o d e V i e w S t a t e " > < C o l u m n > 1 1 < / C o l u m n > < L a y e d O u t > t r u e < / L a y e d O u t > < W a s U I I n v i s i b l e > t r u e < / W a s U I I n v i s i b l e > < / a : V a l u e > < / a : K e y V a l u e O f D i a g r a m O b j e c t K e y a n y T y p e z b w N T n L X > < a : K e y V a l u e O f D i a g r a m O b j e c t K e y a n y T y p e z b w N T n L X > < a : K e y > < K e y > M e a s u r e s \ C o n t a g e m   d e   R e c u r s o   f i n a n c e i r o   e x e c u t a d o   n o   a n o   ( R $ ) \ T a g I n f o \ F � r m u l a < / K e y > < / a : K e y > < a : V a l u e   i : t y p e = " M e a s u r e G r i d V i e w S t a t e I D i a g r a m T a g A d d i t i o n a l I n f o " / > < / a : K e y V a l u e O f D i a g r a m O b j e c t K e y a n y T y p e z b w N T n L X > < a : K e y V a l u e O f D i a g r a m O b j e c t K e y a n y T y p e z b w N T n L X > < a : K e y > < K e y > M e a s u r e s \ C o n t a g e m   d e   R e c u r s o   f i n a n c e i r o   e x e c u t a d o   n o   a n o   ( R $ ) \ T a g I n f o \ V a l o r < / K e y > < / a : K e y > < a : V a l u e   i : t y p e = " M e a s u r e G r i d V i e w S t a t e I D i a g r a m T a g A d d i t i o n a l I n f o " / > < / a : K e y V a l u e O f D i a g r a m O b j e c t K e y a n y T y p e z b w N T n L X > < a : K e y V a l u e O f D i a g r a m O b j e c t K e y a n y T y p e z b w N T n L X > < a : K e y > < K e y > M e a s u r e s \ S o m a   d e   R e c u r s o   f i n a n c e i r o   e s t i m a d o   n o   a n o   ( R $ ) < / K e y > < / a : K e y > < a : V a l u e   i : t y p e = " M e a s u r e G r i d N o d e V i e w S t a t e " > < C o l u m n > 9 < / C o l u m n > < L a y e d O u t > t r u e < / L a y e d O u t > < W a s U I I n v i s i b l e > t r u e < / W a s U I I n v i s i b l e > < / a : V a l u e > < / a : K e y V a l u e O f D i a g r a m O b j e c t K e y a n y T y p e z b w N T n L X > < a : K e y V a l u e O f D i a g r a m O b j e c t K e y a n y T y p e z b w N T n L X > < a : K e y > < K e y > M e a s u r e s \ S o m a   d e   R e c u r s o   f i n a n c e i r o   e s t i m a d o   n o   a n o   ( R $ ) \ T a g I n f o \ F � r m u l a < / K e y > < / a : K e y > < a : V a l u e   i : t y p e = " M e a s u r e G r i d V i e w S t a t e I D i a g r a m T a g A d d i t i o n a l I n f o " / > < / a : K e y V a l u e O f D i a g r a m O b j e c t K e y a n y T y p e z b w N T n L X > < a : K e y V a l u e O f D i a g r a m O b j e c t K e y a n y T y p e z b w N T n L X > < a : K e y > < K e y > M e a s u r e s \ S o m a   d e   R e c u r s o   f i n a n c e i r o   e s t i m a d o   n o   a n o   ( R $ ) \ T a g I n f o \ V a l o r < / K e y > < / a : K e y > < a : V a l u e   i : t y p e = " M e a s u r e G r i d V i e w S t a t e I D i a g r a m T a g A d d i t i o n a l I n f o " / > < / a : K e y V a l u e O f D i a g r a m O b j e c t K e y a n y T y p e z b w N T n L X > < a : K e y V a l u e O f D i a g r a m O b j e c t K e y a n y T y p e z b w N T n L X > < a : K e y > < K e y > M e a s u r e s \ R $   E s t i m a d o < / K e y > < / a : K e y > < a : V a l u e   i : t y p e = " M e a s u r e G r i d N o d e V i e w S t a t e " > < C o l u m n > 9 < / C o l u m n > < L a y e d O u t > t r u e < / L a y e d O u t > < R o w > 2 < / R o w > < / a : V a l u e > < / a : K e y V a l u e O f D i a g r a m O b j e c t K e y a n y T y p e z b w N T n L X > < a : K e y V a l u e O f D i a g r a m O b j e c t K e y a n y T y p e z b w N T n L X > < a : K e y > < K e y > M e a s u r e s \ R $   E s t i m a d o \ T a g I n f o \ F � r m u l a < / K e y > < / a : K e y > < a : V a l u e   i : t y p e = " M e a s u r e G r i d V i e w S t a t e I D i a g r a m T a g A d d i t i o n a l I n f o " / > < / a : K e y V a l u e O f D i a g r a m O b j e c t K e y a n y T y p e z b w N T n L X > < a : K e y V a l u e O f D i a g r a m O b j e c t K e y a n y T y p e z b w N T n L X > < a : K e y > < K e y > M e a s u r e s \ R $   E s t i m a d o \ T a g I n f o \ V a l o r < / K e y > < / a : K e y > < a : V a l u e   i : t y p e = " M e a s u r e G r i d V i e w S t a t e I D i a g r a m T a g A d d i t i o n a l I n f o " / > < / a : K e y V a l u e O f D i a g r a m O b j e c t K e y a n y T y p e z b w N T n L X > < a : K e y V a l u e O f D i a g r a m O b j e c t K e y a n y T y p e z b w N T n L X > < a : K e y > < K e y > M e a s u r e s \ R $   D i s p o n i b i l i z a d o < / K e y > < / a : K e y > < a : V a l u e   i : t y p e = " M e a s u r e G r i d N o d e V i e w S t a t e " > < C o l u m n > 1 0 < / C o l u m n > < L a y e d O u t > t r u e < / L a y e d O u t > < R o w > 2 < / R o w > < / a : V a l u e > < / a : K e y V a l u e O f D i a g r a m O b j e c t K e y a n y T y p e z b w N T n L X > < a : K e y V a l u e O f D i a g r a m O b j e c t K e y a n y T y p e z b w N T n L X > < a : K e y > < K e y > M e a s u r e s \ R $   D i s p o n i b i l i z a d o \ T a g I n f o \ F � r m u l a < / K e y > < / a : K e y > < a : V a l u e   i : t y p e = " M e a s u r e G r i d V i e w S t a t e I D i a g r a m T a g A d d i t i o n a l I n f o " / > < / a : K e y V a l u e O f D i a g r a m O b j e c t K e y a n y T y p e z b w N T n L X > < a : K e y V a l u e O f D i a g r a m O b j e c t K e y a n y T y p e z b w N T n L X > < a : K e y > < K e y > M e a s u r e s \ R $   D i s p o n i b i l i z a d o \ T a g I n f o \ V a l o r < / K e y > < / a : K e y > < a : V a l u e   i : t y p e = " M e a s u r e G r i d V i e w S t a t e I D i a g r a m T a g A d d i t i o n a l I n f o " / > < / a : K e y V a l u e O f D i a g r a m O b j e c t K e y a n y T y p e z b w N T n L X > < a : K e y V a l u e O f D i a g r a m O b j e c t K e y a n y T y p e z b w N T n L X > < a : K e y > < K e y > M e a s u r e s \ R $   E x e c u t a d o < / K e y > < / a : K e y > < a : V a l u e   i : t y p e = " M e a s u r e G r i d N o d e V i e w S t a t e " > < C o l u m n > 1 1 < / C o l u m n > < L a y e d O u t > t r u e < / L a y e d O u t > < R o w > 2 < / R o w > < / a : V a l u e > < / a : K e y V a l u e O f D i a g r a m O b j e c t K e y a n y T y p e z b w N T n L X > < a : K e y V a l u e O f D i a g r a m O b j e c t K e y a n y T y p e z b w N T n L X > < a : K e y > < K e y > M e a s u r e s \ R $   E x e c u t a d o \ T a g I n f o \ F � r m u l a < / K e y > < / a : K e y > < a : V a l u e   i : t y p e = " M e a s u r e G r i d V i e w S t a t e I D i a g r a m T a g A d d i t i o n a l I n f o " / > < / a : K e y V a l u e O f D i a g r a m O b j e c t K e y a n y T y p e z b w N T n L X > < a : K e y V a l u e O f D i a g r a m O b j e c t K e y a n y T y p e z b w N T n L X > < a : K e y > < K e y > M e a s u r e s \ R $   E x e c u t a d o \ T a g I n f o \ V a l o r < / K e y > < / a : K e y > < a : V a l u e   i : t y p e = " M e a s u r e G r i d V i e w S t a t e I D i a g r a m T a g A d d i t i o n a l I n f o " / > < / a : K e y V a l u e O f D i a g r a m O b j e c t K e y a n y T y p e z b w N T n L X > < a : K e y V a l u e O f D i a g r a m O b j e c t K e y a n y T y p e z b w N T n L X > < a : K e y > < K e y > M e a s u r e s \ %   E x e c u t a d o   ( p r e v i s t o ) < / K e y > < / a : K e y > < a : V a l u e   i : t y p e = " M e a s u r e G r i d N o d e V i e w S t a t e " > < C o l u m n > 9 < / C o l u m n > < L a y e d O u t > t r u e < / L a y e d O u t > < R o w > 4 < / R o w > < / a : V a l u e > < / a : K e y V a l u e O f D i a g r a m O b j e c t K e y a n y T y p e z b w N T n L X > < a : K e y V a l u e O f D i a g r a m O b j e c t K e y a n y T y p e z b w N T n L X > < a : K e y > < K e y > M e a s u r e s \ %   E x e c u t a d o   ( p r e v i s t o ) \ T a g I n f o \ F � r m u l a < / K e y > < / a : K e y > < a : V a l u e   i : t y p e = " M e a s u r e G r i d V i e w S t a t e I D i a g r a m T a g A d d i t i o n a l I n f o " / > < / a : K e y V a l u e O f D i a g r a m O b j e c t K e y a n y T y p e z b w N T n L X > < a : K e y V a l u e O f D i a g r a m O b j e c t K e y a n y T y p e z b w N T n L X > < a : K e y > < K e y > M e a s u r e s \ %   E x e c u t a d o   ( p r e v i s t o ) \ T a g I n f o \ V a l o r < / K e y > < / a : K e y > < a : V a l u e   i : t y p e = " M e a s u r e G r i d V i e w S t a t e I D i a g r a m T a g A d d i t i o n a l I n f o " / > < / a : K e y V a l u e O f D i a g r a m O b j e c t K e y a n y T y p e z b w N T n L X > < a : K e y V a l u e O f D i a g r a m O b j e c t K e y a n y T y p e z b w N T n L X > < a : K e y > < K e y > M e a s u r e s \ %   E x e c u t a d o   ( D i s p o n i b i l i z a d o ) < / K e y > < / a : K e y > < a : V a l u e   i : t y p e = " M e a s u r e G r i d N o d e V i e w S t a t e " > < C o l u m n > 1 0 < / C o l u m n > < L a y e d O u t > t r u e < / L a y e d O u t > < R o w > 4 < / R o w > < / a : V a l u e > < / a : K e y V a l u e O f D i a g r a m O b j e c t K e y a n y T y p e z b w N T n L X > < a : K e y V a l u e O f D i a g r a m O b j e c t K e y a n y T y p e z b w N T n L X > < a : K e y > < K e y > M e a s u r e s \ %   E x e c u t a d o   ( D i s p o n i b i l i z a d o ) \ T a g I n f o \ F � r m u l a < / K e y > < / a : K e y > < a : V a l u e   i : t y p e = " M e a s u r e G r i d V i e w S t a t e I D i a g r a m T a g A d d i t i o n a l I n f o " / > < / a : K e y V a l u e O f D i a g r a m O b j e c t K e y a n y T y p e z b w N T n L X > < a : K e y V a l u e O f D i a g r a m O b j e c t K e y a n y T y p e z b w N T n L X > < a : K e y > < K e y > M e a s u r e s \ %   E x e c u t a d o   ( D i s p o n i b i l i z a d o ) \ T a g I n f o \ V a l o r < / K e y > < / a : K e y > < a : V a l u e   i : t y p e = " M e a s u r e G r i d V i e w S t a t e I D i a g r a m T a g A d d i t i o n a l I n f o " / > < / a : K e y V a l u e O f D i a g r a m O b j e c t K e y a n y T y p e z b w N T n L X > < a : K e y V a l u e O f D i a g r a m O b j e c t K e y a n y T y p e z b w N T n L X > < a : K e y > < K e y > C o l u m n s \ A n o < / K e y > < / a : K e y > < a : V a l u e   i : t y p e = " M e a s u r e G r i d N o d e V i e w S t a t e " > < C o l u m n > 8 < / C o l u m n > < L a y e d O u t > t r u e < / L a y e d O u t > < / a : V a l u e > < / a : K e y V a l u e O f D i a g r a m O b j e c t K e y a n y T y p e z b w N T n L X > < a : K e y V a l u e O f D i a g r a m O b j e c t K e y a n y T y p e z b w N T n L X > < a : K e y > < K e y > C o l u m n s \ S u b P D C < / K e y > < / a : K e y > < a : V a l u e   i : t y p e = " M e a s u r e G r i d N o d e V i e w S t a t e " > < L a y e d O u t > t r u e < / L a y e d O u t > < / a : V a l u e > < / a : K e y V a l u e O f D i a g r a m O b j e c t K e y a n y T y p e z b w N T n L X > < a : K e y V a l u e O f D i a g r a m O b j e c t K e y a n y T y p e z b w N T n L X > < a : K e y > < K e y > C o l u m n s \ P r i o r i d a d e   d o   S u b P D C < / K e y > < / a : K e y > < a : V a l u e   i : t y p e = " M e a s u r e G r i d N o d e V i e w S t a t e " > < C o l u m n > 1 < / C o l u m n > < L a y e d O u t > t r u e < / L a y e d O u t > < / a : V a l u e > < / a : K e y V a l u e O f D i a g r a m O b j e c t K e y a n y T y p e z b w N T n L X > < a : K e y V a l u e O f D i a g r a m O b j e c t K e y a n y T y p e z b w N T n L X > < a : K e y > < K e y > C o l u m n s \ A � � o < / K e y > < / a : K e y > < a : V a l u e   i : t y p e = " M e a s u r e G r i d N o d e V i e w S t a t e " > < C o l u m n > 2 < / C o l u m n > < L a y e d O u t > t r u e < / L a y e d O u t > < / a : V a l u e > < / a : K e y V a l u e O f D i a g r a m O b j e c t K e y a n y T y p e z b w N T n L X > < a : K e y V a l u e O f D i a g r a m O b j e c t K e y a n y T y p e z b w N T n L X > < a : K e y > < K e y > C o l u m n s \ M e t a < / K e y > < / a : K e y > < a : V a l u e   i : t y p e = " M e a s u r e G r i d N o d e V i e w S t a t e " > < C o l u m n > 3 < / C o l u m n > < L a y e d O u t > t r u e < / L a y e d O u t > < / a : V a l u e > < / a : K e y V a l u e O f D i a g r a m O b j e c t K e y a n y T y p e z b w N T n L X > < a : K e y V a l u e O f D i a g r a m O b j e c t K e y a n y T y p e z b w N T n L X > < a : K e y > < K e y > C o l u m n s \ %   E x e c u � � o   d a   m e t a   d o   b i � n i o < / K e y > < / a : K e y > < a : V a l u e   i : t y p e = " M e a s u r e G r i d N o d e V i e w S t a t e " > < C o l u m n > 4 < / C o l u m n > < L a y e d O u t > t r u e < / L a y e d O u t > < / a : V a l u e > < / a : K e y V a l u e O f D i a g r a m O b j e c t K e y a n y T y p e z b w N T n L X > < a : K e y V a l u e O f D i a g r a m O b j e c t K e y a n y T y p e z b w N T n L X > < a : K e y > < K e y > C o l u m n s \ E x e c u t o r < / K e y > < / a : K e y > < a : V a l u e   i : t y p e = " M e a s u r e G r i d N o d e V i e w S t a t e " > < C o l u m n > 5 < / C o l u m n > < L a y e d O u t > t r u e < / L a y e d O u t > < / a : V a l u e > < / a : K e y V a l u e O f D i a g r a m O b j e c t K e y a n y T y p e z b w N T n L X > < a : K e y V a l u e O f D i a g r a m O b j e c t K e y a n y T y p e z b w N T n L X > < a : K e y > < K e y > C o l u m n s \ � r e a   d e   a b r a n g � n c i a < / K e y > < / a : K e y > < a : V a l u e   i : t y p e = " M e a s u r e G r i d N o d e V i e w S t a t e " > < C o l u m n > 6 < / C o l u m n > < L a y e d O u t > t r u e < / L a y e d O u t > < / a : V a l u e > < / a : K e y V a l u e O f D i a g r a m O b j e c t K e y a n y T y p e z b w N T n L X > < a : K e y V a l u e O f D i a g r a m O b j e c t K e y a n y T y p e z b w N T n L X > < a : K e y > < K e y > C o l u m n s \ N o m e   d a   � r e a   d e   a b r a n g � n c i a < / K e y > < / a : K e y > < a : V a l u e   i : t y p e = " M e a s u r e G r i d N o d e V i e w S t a t e " > < C o l u m n > 7 < / C o l u m n > < L a y e d O u t > t r u e < / L a y e d O u t > < / a : V a l u e > < / a : K e y V a l u e O f D i a g r a m O b j e c t K e y a n y T y p e z b w N T n L X > < a : K e y V a l u e O f D i a g r a m O b j e c t K e y a n y T y p e z b w N T n L X > < a : K e y > < K e y > C o l u m n s \ R e c u r s o   f i n a n c e i r o   e s t i m a d o   n o   a n o   ( R $ ) < / K e y > < / a : K e y > < a : V a l u e   i : t y p e = " M e a s u r e G r i d N o d e V i e w S t a t e " > < C o l u m n > 9 < / C o l u m n > < L a y e d O u t > t r u e < / L a y e d O u t > < / a : V a l u e > < / a : K e y V a l u e O f D i a g r a m O b j e c t K e y a n y T y p e z b w N T n L X > < a : K e y V a l u e O f D i a g r a m O b j e c t K e y a n y T y p e z b w N T n L X > < a : K e y > < K e y > C o l u m n s \ R e c u r s o   f i n a n c e i r o   d i s p o n i b i l i z a d o   n o   a n o   ( R $ ) < / K e y > < / a : K e y > < a : V a l u e   i : t y p e = " M e a s u r e G r i d N o d e V i e w S t a t e " > < C o l u m n > 1 0 < / C o l u m n > < L a y e d O u t > t r u e < / L a y e d O u t > < / a : V a l u e > < / a : K e y V a l u e O f D i a g r a m O b j e c t K e y a n y T y p e z b w N T n L X > < a : K e y V a l u e O f D i a g r a m O b j e c t K e y a n y T y p e z b w N T n L X > < a : K e y > < K e y > C o l u m n s \ R e c u r s o   f i n a n c e i r o   e x e c u t a d o   n o   a n o   ( R $ ) < / K e y > < / a : K e y > < a : V a l u e   i : t y p e = " M e a s u r e G r i d N o d e V i e w S t a t e " > < C o l u m n > 1 1 < / C o l u m n > < L a y e d O u t > t r u e < / L a y e d O u t > < / a : V a l u e > < / a : K e y V a l u e O f D i a g r a m O b j e c t K e y a n y T y p e z b w N T n L X > < a : K e y V a l u e O f D i a g r a m O b j e c t K e y a n y T y p e z b w N T n L X > < a : K e y > < K e y > C o l u m n s \ F o n t e < / K e y > < / a : K e y > < a : V a l u e   i : t y p e = " M e a s u r e G r i d N o d e V i e w S t a t e " > < C o l u m n > 1 2 < / C o l u m n > < L a y e d O u t > t r u e < / L a y e d O u t > < / a : V a l u e > < / a : K e y V a l u e O f D i a g r a m O b j e c t K e y a n y T y p e z b w N T n L X > < a : K e y V a l u e O f D i a g r a m O b j e c t K e y a n y T y p e z b w N T n L X > < a : K e y > < K e y > C o l u m n s \ E s p e c i f i c a r   F o n t e < / K e y > < / a : K e y > < a : V a l u e   i : t y p e = " M e a s u r e G r i d N o d e V i e w S t a t e " > < C o l u m n > 1 3 < / C o l u m n > < L a y e d O u t > t r u e < / L a y e d O u t > < / a : V a l u e > < / a : K e y V a l u e O f D i a g r a m O b j e c t K e y a n y T y p e z b w N T n L X > < a : K e y V a l u e O f D i a g r a m O b j e c t K e y a n y T y p e z b w N T n L X > < a : K e y > < K e y > C o l u m n s \ O b s e r v a � � e s   s o b r e   e x e c u � � o   f � s i c a   e   f i n a n c e i r a < / K e y > < / a : K e y > < a : V a l u e   i : t y p e = " M e a s u r e G r i d N o d e V i e w S t a t e " > < C o l u m n > 1 4 < / C o l u m n > < L a y e d O u t > t r u e < / L a y e d O u t > < / a : V a l u e > < / a : K e y V a l u e O f D i a g r a m O b j e c t K e y a n y T y p e z b w N T n L X > < a : K e y V a l u e O f D i a g r a m O b j e c t K e y a n y T y p e z b w N T n L X > < a : K e y > < K e y > C o l u m n s \ D e l i b e r a � � o < / K e y > < / a : K e y > < a : V a l u e   i : t y p e = " M e a s u r e G r i d N o d e V i e w S t a t e " > < C o l u m n > 1 5 < / C o l u m n > < L a y e d O u t > t r u e < / L a y e d O u t > < / a : V a l u e > < / a : K e y V a l u e O f D i a g r a m O b j e c t K e y a n y T y p e z b w N T n L X > < a : K e y V a l u e O f D i a g r a m O b j e c t K e y a n y T y p e z b w N T n L X > < a : K e y > < K e y > L i n k s \ & l t ; C o l u m n s \ C o n t a g e m   d e   R e c u r s o   f i n a n c e i r o   e x e c u t a d o   n o   a n o   ( R $ ) & g t ; - & l t ; M e a s u r e s \ R e c u r s o   f i n a n c e i r o   e x e c u t a d o   n o   a n o   ( R $ ) & g t ; < / K e y > < / a : K e y > < a : V a l u e   i : t y p e = " M e a s u r e G r i d V i e w S t a t e I D i a g r a m L i n k " / > < / a : K e y V a l u e O f D i a g r a m O b j e c t K e y a n y T y p e z b w N T n L X > < a : K e y V a l u e O f D i a g r a m O b j e c t K e y a n y T y p e z b w N T n L X > < a : K e y > < K e y > L i n k s \ & l t ; C o l u m n s \ C o n t a g e m   d e   R e c u r s o   f i n a n c e i r o   e x e c u t a d o   n o   a n o   ( R $ ) & g t ; - & l t ; M e a s u r e s \ R e c u r s o   f i n a n c e i r o   e x e c u t a d o   n o   a n o   ( R $ ) & g t ; \ C O L U M N < / K e y > < / a : K e y > < a : V a l u e   i : t y p e = " M e a s u r e G r i d V i e w S t a t e I D i a g r a m L i n k E n d p o i n t " / > < / a : K e y V a l u e O f D i a g r a m O b j e c t K e y a n y T y p e z b w N T n L X > < a : K e y V a l u e O f D i a g r a m O b j e c t K e y a n y T y p e z b w N T n L X > < a : K e y > < K e y > L i n k s \ & l t ; C o l u m n s \ C o n t a g e m   d e   R e c u r s o   f i n a n c e i r o   e x e c u t a d o   n o   a n o   ( R $ ) & g t ; - & l t ; M e a s u r e s \ R e c u r s o   f i n a n c e i r o   e x e c u t a d o   n o   a n o   ( R $ ) & g t ; \ M E A S U R E < / K e y > < / a : K e y > < a : V a l u e   i : t y p e = " M e a s u r e G r i d V i e w S t a t e I D i a g r a m L i n k E n d p o i n t " / > < / a : K e y V a l u e O f D i a g r a m O b j e c t K e y a n y T y p e z b w N T n L X > < a : K e y V a l u e O f D i a g r a m O b j e c t K e y a n y T y p e z b w N T n L X > < a : K e y > < K e y > L i n k s \ & l t ; C o l u m n s \ S o m a   d e   R e c u r s o   f i n a n c e i r o   e s t i m a d o   n o   a n o   ( R $ ) & g t ; - & l t ; M e a s u r e s \ R e c u r s o   f i n a n c e i r o   e s t i m a d o   n o   a n o   ( R $ ) & g t ; < / K e y > < / a : K e y > < a : V a l u e   i : t y p e = " M e a s u r e G r i d V i e w S t a t e I D i a g r a m L i n k " / > < / a : K e y V a l u e O f D i a g r a m O b j e c t K e y a n y T y p e z b w N T n L X > < a : K e y V a l u e O f D i a g r a m O b j e c t K e y a n y T y p e z b w N T n L X > < a : K e y > < K e y > L i n k s \ & l t ; C o l u m n s \ S o m a   d e   R e c u r s o   f i n a n c e i r o   e s t i m a d o   n o   a n o   ( R $ ) & g t ; - & l t ; M e a s u r e s \ R e c u r s o   f i n a n c e i r o   e s t i m a d o   n o   a n o   ( R $ ) & g t ; \ C O L U M N < / K e y > < / a : K e y > < a : V a l u e   i : t y p e = " M e a s u r e G r i d V i e w S t a t e I D i a g r a m L i n k E n d p o i n t " / > < / a : K e y V a l u e O f D i a g r a m O b j e c t K e y a n y T y p e z b w N T n L X > < a : K e y V a l u e O f D i a g r a m O b j e c t K e y a n y T y p e z b w N T n L X > < a : K e y > < K e y > L i n k s \ & l t ; C o l u m n s \ S o m a   d e   R e c u r s o   f i n a n c e i r o   e s t i m a d o   n o   a n o   ( R $ ) & g t ; - & l t ; M e a s u r e s \ R e c u r s o   f i n a n c e i r o   e s t i m a d o   n o   a n o   ( R $ ) & g t ; \ M E A S U R E < / K e y > < / a : K e y > < a : V a l u e   i : t y p e = " M e a s u r e G r i d V i e w S t a t e I D i a g r a m L i n k E n d p o i n t " / > < / a : K e y V a l u e O f D i a g r a m O b j e c t K e y a n y T y p e z b w N T n L X > < / V i e w S t a t e s > < / D i a g r a m M a n a g e r . S e r i a l i z a b l e D i a g r a m > < D i a g r a m M a n a g e r . S e r i a l i z a b l e D i a g r a m > < A d a p t e r   i : t y p e = " M e a s u r e D i a g r a m S a n d b o x A d a p t e r " > < T a b l e N a m e > D i m _ A n o 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 D i m _ A n o 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 M e a s u r e s \ S o m a   d e   A n o < / K e y > < / D i a g r a m O b j e c t K e y > < D i a g r a m O b j e c t K e y > < K e y > M e a s u r e s \ S o m a   d e   A n o \ T a g I n f o \ F � r m u l a < / K e y > < / D i a g r a m O b j e c t K e y > < D i a g r a m O b j e c t K e y > < K e y > M e a s u r e s \ S o m a   d e   A n o \ T a g I n f o \ V a l o r < / K e y > < / D i a g r a m O b j e c t K e y > < D i a g r a m O b j e c t K e y > < K e y > C o l u m n s \ A n o < / K e y > < / D i a g r a m O b j e c t K e y > < D i a g r a m O b j e c t K e y > < K e y > L i n k s \ & l t ; C o l u m n s \ S o m a   d e   A n o & g t ; - & l t ; M e a s u r e s \ A n o & g t ; < / K e y > < / D i a g r a m O b j e c t K e y > < D i a g r a m O b j e c t K e y > < K e y > L i n k s \ & l t ; C o l u m n s \ S o m a   d e   A n o & g t ; - & l t ; M e a s u r e s \ A n o & g t ; \ C O L U M N < / K e y > < / D i a g r a m O b j e c t K e y > < D i a g r a m O b j e c t K e y > < K e y > L i n k s \ & l t ; C o l u m n s \ S o m a   d e   A n o & g t ; - & l t ; M e a s u r e s \ A n o & g t ; \ M E A S U R E 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 M e a s u r e s \ S o m a   d e   A n o < / K e y > < / a : K e y > < a : V a l u e   i : t y p e = " M e a s u r e G r i d N o d e V i e w S t a t e " > < L a y e d O u t > t r u e < / L a y e d O u t > < W a s U I I n v i s i b l e > t r u e < / W a s U I I n v i s i b l e > < / a : V a l u e > < / a : K e y V a l u e O f D i a g r a m O b j e c t K e y a n y T y p e z b w N T n L X > < a : K e y V a l u e O f D i a g r a m O b j e c t K e y a n y T y p e z b w N T n L X > < a : K e y > < K e y > M e a s u r e s \ S o m a   d e   A n o \ T a g I n f o \ F � r m u l a < / K e y > < / a : K e y > < a : V a l u e   i : t y p e = " M e a s u r e G r i d V i e w S t a t e I D i a g r a m T a g A d d i t i o n a l I n f o " / > < / a : K e y V a l u e O f D i a g r a m O b j e c t K e y a n y T y p e z b w N T n L X > < a : K e y V a l u e O f D i a g r a m O b j e c t K e y a n y T y p e z b w N T n L X > < a : K e y > < K e y > M e a s u r e s \ S o m a   d e   A n o \ T a g I n f o \ V a l o r < / K e y > < / a : K e y > < a : V a l u e   i : t y p e = " M e a s u r e G r i d V i e w S t a t e I D i a g r a m T a g A d d i t i o n a l I n f o " / > < / a : K e y V a l u e O f D i a g r a m O b j e c t K e y a n y T y p e z b w N T n L X > < a : K e y V a l u e O f D i a g r a m O b j e c t K e y a n y T y p e z b w N T n L X > < a : K e y > < K e y > C o l u m n s \ A n o < / K e y > < / a : K e y > < a : V a l u e   i : t y p e = " M e a s u r e G r i d N o d e V i e w S t a t e " > < L a y e d O u t > t r u e < / L a y e d O u t > < / a : V a l u e > < / a : K e y V a l u e O f D i a g r a m O b j e c t K e y a n y T y p e z b w N T n L X > < a : K e y V a l u e O f D i a g r a m O b j e c t K e y a n y T y p e z b w N T n L X > < a : K e y > < K e y > L i n k s \ & l t ; C o l u m n s \ S o m a   d e   A n o & g t ; - & l t ; M e a s u r e s \ A n o & g t ; < / K e y > < / a : K e y > < a : V a l u e   i : t y p e = " M e a s u r e G r i d V i e w S t a t e I D i a g r a m L i n k " / > < / a : K e y V a l u e O f D i a g r a m O b j e c t K e y a n y T y p e z b w N T n L X > < a : K e y V a l u e O f D i a g r a m O b j e c t K e y a n y T y p e z b w N T n L X > < a : K e y > < K e y > L i n k s \ & l t ; C o l u m n s \ S o m a   d e   A n o & g t ; - & l t ; M e a s u r e s \ A n o & g t ; \ C O L U M N < / K e y > < / a : K e y > < a : V a l u e   i : t y p e = " M e a s u r e G r i d V i e w S t a t e I D i a g r a m L i n k E n d p o i n t " / > < / a : K e y V a l u e O f D i a g r a m O b j e c t K e y a n y T y p e z b w N T n L X > < a : K e y V a l u e O f D i a g r a m O b j e c t K e y a n y T y p e z b w N T n L X > < a : K e y > < K e y > L i n k s \ & l t ; C o l u m n s \ S o m a   d e   A n o & g t ; - & l t ; M e a s u r e s \ A n o & g t ; \ M E A S U R E < / K e y > < / a : K e y > < a : V a l u e   i : t y p e = " M e a s u r e G r i d V i e w S t a t e I D i a g r a m L i n k E n d p o i n t " / > < / a : K e y V a l u e O f D i a g r a m O b j e c t K e y a n y T y p e z b w N T n L X > < / V i e w S t a t e s > < / D i a g r a m M a n a g e r . S e r i a l i z a b l e D i a g r a m > < D i a g r a m M a n a g e r . S e r i a l i z a b l e D i a g r a m > < A d a p t e r   i : t y p e = " M e a s u r e D i a g r a m S a n d b o x A d a p t e r " > < T a b l e N a m e > P A P I - 2 1 - 2 3 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 P A P I - 2 1 - 2 3 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 M e a s u r e s \ e s t i m a d o     ( R $ ) < / K e y > < / D i a g r a m O b j e c t K e y > < D i a g r a m O b j e c t K e y > < K e y > M e a s u r e s \ e s t i m a d o     ( R $ ) \ T a g I n f o \ F � r m u l a < / K e y > < / D i a g r a m O b j e c t K e y > < D i a g r a m O b j e c t K e y > < K e y > M e a s u r e s \ e s t i m a d o     ( R $ ) \ T a g I n f o \ V a l o r < / K e y > < / D i a g r a m O b j e c t K e y > < D i a g r a m O b j e c t K e y > < K e y > M e a s u r e s \ d i s p o n i b i l i z a d o ( R $ ) < / K e y > < / D i a g r a m O b j e c t K e y > < D i a g r a m O b j e c t K e y > < K e y > M e a s u r e s \ d i s p o n i b i l i z a d o ( R $ ) \ T a g I n f o \ F � r m u l a < / K e y > < / D i a g r a m O b j e c t K e y > < D i a g r a m O b j e c t K e y > < K e y > M e a s u r e s \ d i s p o n i b i l i z a d o ( R $ ) \ T a g I n f o \ V a l o r < / K e y > < / D i a g r a m O b j e c t K e y > < D i a g r a m O b j e c t K e y > < K e y > M e a s u r e s \ e x e c u t a d o ( R $ ) < / K e y > < / D i a g r a m O b j e c t K e y > < D i a g r a m O b j e c t K e y > < K e y > M e a s u r e s \ e x e c u t a d o ( R $ ) \ T a g I n f o \ F � r m u l a < / K e y > < / D i a g r a m O b j e c t K e y > < D i a g r a m O b j e c t K e y > < K e y > M e a s u r e s \ e x e c u t a d o ( R $ ) \ T a g I n f o \ V a l o r < / K e y > < / D i a g r a m O b j e c t K e y > < D i a g r a m O b j e c t K e y > < K e y > M e a s u r e s \ %   E x e c u t a d o   ( p r e v i s t o ) _ < / K e y > < / D i a g r a m O b j e c t K e y > < D i a g r a m O b j e c t K e y > < K e y > M e a s u r e s \ %   E x e c u t a d o   ( p r e v i s t o ) _ \ T a g I n f o \ F � r m u l a < / K e y > < / D i a g r a m O b j e c t K e y > < D i a g r a m O b j e c t K e y > < K e y > M e a s u r e s \ %   E x e c u t a d o   ( p r e v i s t o ) _ \ T a g I n f o \ V a l o r < / K e y > < / D i a g r a m O b j e c t K e y > < D i a g r a m O b j e c t K e y > < K e y > M e a s u r e s \ %   E x e c u t a d o   ( D i s p o n i b i l i z a d o ) _ < / K e y > < / D i a g r a m O b j e c t K e y > < D i a g r a m O b j e c t K e y > < K e y > M e a s u r e s \ %   E x e c u t a d o   ( D i s p o n i b i l i z a d o ) _ \ T a g I n f o \ F � r m u l a < / K e y > < / D i a g r a m O b j e c t K e y > < D i a g r a m O b j e c t K e y > < K e y > M e a s u r e s \ %   E x e c u t a d o   ( D i s p o n i b i l i z a d o ) _ \ T a g I n f o \ V a l o r < / K e y > < / D i a g r a m O b j e c t K e y > < D i a g r a m O b j e c t K e y > < K e y > C o l u m n s \ A n o < / K e y > < / D i a g r a m O b j e c t K e y > < D i a g r a m O b j e c t K e y > < K e y > C o l u m n s \ S u b P D C < / K e y > < / D i a g r a m O b j e c t K e y > < D i a g r a m O b j e c t K e y > < K e y > C o l u m n s \ P r i o r i d a d e   d o   S u b P D C < / K e y > < / D i a g r a m O b j e c t K e y > < D i a g r a m O b j e c t K e y > < K e y > C o l u m n s \ A � � o < / K e y > < / D i a g r a m O b j e c t K e y > < D i a g r a m O b j e c t K e y > < K e y > C o l u m n s \ M e t a < / K e y > < / D i a g r a m O b j e c t K e y > < D i a g r a m O b j e c t K e y > < K e y > C o l u m n s \ %   E x e c u � � o   d a   m e t a   d o   b i � n i o < / K e y > < / D i a g r a m O b j e c t K e y > < D i a g r a m O b j e c t K e y > < K e y > C o l u m n s \ E x e c u t o r < / K e y > < / D i a g r a m O b j e c t K e y > < D i a g r a m O b j e c t K e y > < K e y > C o l u m n s \ � r e a   d e   a b r a n g � n c i a < / K e y > < / D i a g r a m O b j e c t K e y > < D i a g r a m O b j e c t K e y > < K e y > C o l u m n s \ N o m e   d a   � r e a   d e   a b r a n g � n c i a < / K e y > < / D i a g r a m O b j e c t K e y > < D i a g r a m O b j e c t K e y > < K e y > C o l u m n s \ R e c u r s o   f i n a n c e i r o   e s t i m a d o   n o   a n o   ( R $ ) < / K e y > < / D i a g r a m O b j e c t K e y > < D i a g r a m O b j e c t K e y > < K e y > C o l u m n s \ R e c u r s o   f i n a n c e i r o   d i s p o n i b i l i z a d o   n o   a n o   ( R $ ) < / K e y > < / D i a g r a m O b j e c t K e y > < D i a g r a m O b j e c t K e y > < K e y > C o l u m n s \ R e c u r s o   f i n a n c e i r o   e x e c u t a d o   n o   a n o   ( R $ ) < / K e y > < / D i a g r a m O b j e c t K e y > < D i a g r a m O b j e c t K e y > < K e y > C o l u m n s \ F o n t e < / K e y > < / D i a g r a m O b j e c t K e y > < D i a g r a m O b j e c t K e y > < K e y > C o l u m n s \ E s p e c i f i c a r   F o n t e < / K e y > < / D i a g r a m O b j e c t K e y > < D i a g r a m O b j e c t K e y > < K e y > C o l u m n s \ O b s e r v a � � e s   s o b r e   e x e c u � � o   f � s i c a   e   f i n a n c e i r a < / K e y > < / D i a g r a m O b j e c t K e y > < D i a g r a m O b j e c t K e y > < K e y > C o l u m n s \ D e l i b e r a � � o < / 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 9 < / F o c u s C o l u m n > < F o c u s R o w > 2 < / F o c u s R o w > < S e l e c t i o n E n d C o l u m n > 9 < / S e l e c t i o n E n d C o l u m n > < S e l e c t i o n E n d R o w > 2 < / S e l e c t i o n E n d R o w > < S e l e c t i o n S t a r t C o l u m n > 9 < / S e l e c t i o n S t a r t C o l u m n > < S e l e c t i o n S t a r t R o w > 2 < / 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 M e a s u r e s \ e s t i m a d o     ( R $ ) < / K e y > < / a : K e y > < a : V a l u e   i : t y p e = " M e a s u r e G r i d N o d e V i e w S t a t e " > < C o l u m n > 9 < / C o l u m n > < L a y e d O u t > t r u e < / L a y e d O u t > < / a : V a l u e > < / a : K e y V a l u e O f D i a g r a m O b j e c t K e y a n y T y p e z b w N T n L X > < a : K e y V a l u e O f D i a g r a m O b j e c t K e y a n y T y p e z b w N T n L X > < a : K e y > < K e y > M e a s u r e s \ e s t i m a d o     ( R $ ) \ T a g I n f o \ F � r m u l a < / K e y > < / a : K e y > < a : V a l u e   i : t y p e = " M e a s u r e G r i d V i e w S t a t e I D i a g r a m T a g A d d i t i o n a l I n f o " / > < / a : K e y V a l u e O f D i a g r a m O b j e c t K e y a n y T y p e z b w N T n L X > < a : K e y V a l u e O f D i a g r a m O b j e c t K e y a n y T y p e z b w N T n L X > < a : K e y > < K e y > M e a s u r e s \ e s t i m a d o     ( R $ ) \ T a g I n f o \ V a l o r < / K e y > < / a : K e y > < a : V a l u e   i : t y p e = " M e a s u r e G r i d V i e w S t a t e I D i a g r a m T a g A d d i t i o n a l I n f o " / > < / a : K e y V a l u e O f D i a g r a m O b j e c t K e y a n y T y p e z b w N T n L X > < a : K e y V a l u e O f D i a g r a m O b j e c t K e y a n y T y p e z b w N T n L X > < a : K e y > < K e y > M e a s u r e s \ d i s p o n i b i l i z a d o ( R $ ) < / K e y > < / a : K e y > < a : V a l u e   i : t y p e = " M e a s u r e G r i d N o d e V i e w S t a t e " > < C o l u m n > 1 0 < / C o l u m n > < L a y e d O u t > t r u e < / L a y e d O u t > < / a : V a l u e > < / a : K e y V a l u e O f D i a g r a m O b j e c t K e y a n y T y p e z b w N T n L X > < a : K e y V a l u e O f D i a g r a m O b j e c t K e y a n y T y p e z b w N T n L X > < a : K e y > < K e y > M e a s u r e s \ d i s p o n i b i l i z a d o ( R $ ) \ T a g I n f o \ F � r m u l a < / K e y > < / a : K e y > < a : V a l u e   i : t y p e = " M e a s u r e G r i d V i e w S t a t e I D i a g r a m T a g A d d i t i o n a l I n f o " / > < / a : K e y V a l u e O f D i a g r a m O b j e c t K e y a n y T y p e z b w N T n L X > < a : K e y V a l u e O f D i a g r a m O b j e c t K e y a n y T y p e z b w N T n L X > < a : K e y > < K e y > M e a s u r e s \ d i s p o n i b i l i z a d o ( R $ ) \ T a g I n f o \ V a l o r < / K e y > < / a : K e y > < a : V a l u e   i : t y p e = " M e a s u r e G r i d V i e w S t a t e I D i a g r a m T a g A d d i t i o n a l I n f o " / > < / a : K e y V a l u e O f D i a g r a m O b j e c t K e y a n y T y p e z b w N T n L X > < a : K e y V a l u e O f D i a g r a m O b j e c t K e y a n y T y p e z b w N T n L X > < a : K e y > < K e y > M e a s u r e s \ e x e c u t a d o ( R $ ) < / K e y > < / a : K e y > < a : V a l u e   i : t y p e = " M e a s u r e G r i d N o d e V i e w S t a t e " > < C o l u m n > 1 1 < / C o l u m n > < L a y e d O u t > t r u e < / L a y e d O u t > < / a : V a l u e > < / a : K e y V a l u e O f D i a g r a m O b j e c t K e y a n y T y p e z b w N T n L X > < a : K e y V a l u e O f D i a g r a m O b j e c t K e y a n y T y p e z b w N T n L X > < a : K e y > < K e y > M e a s u r e s \ e x e c u t a d o ( R $ ) \ T a g I n f o \ F � r m u l a < / K e y > < / a : K e y > < a : V a l u e   i : t y p e = " M e a s u r e G r i d V i e w S t a t e I D i a g r a m T a g A d d i t i o n a l I n f o " / > < / a : K e y V a l u e O f D i a g r a m O b j e c t K e y a n y T y p e z b w N T n L X > < a : K e y V a l u e O f D i a g r a m O b j e c t K e y a n y T y p e z b w N T n L X > < a : K e y > < K e y > M e a s u r e s \ e x e c u t a d o ( R $ ) \ T a g I n f o \ V a l o r < / K e y > < / a : K e y > < a : V a l u e   i : t y p e = " M e a s u r e G r i d V i e w S t a t e I D i a g r a m T a g A d d i t i o n a l I n f o " / > < / a : K e y V a l u e O f D i a g r a m O b j e c t K e y a n y T y p e z b w N T n L X > < a : K e y V a l u e O f D i a g r a m O b j e c t K e y a n y T y p e z b w N T n L X > < a : K e y > < K e y > M e a s u r e s \ %   E x e c u t a d o   ( p r e v i s t o ) _ < / K e y > < / a : K e y > < a : V a l u e   i : t y p e = " M e a s u r e G r i d N o d e V i e w S t a t e " > < C o l u m n > 9 < / C o l u m n > < L a y e d O u t > t r u e < / L a y e d O u t > < R o w > 3 < / R o w > < / a : V a l u e > < / a : K e y V a l u e O f D i a g r a m O b j e c t K e y a n y T y p e z b w N T n L X > < a : K e y V a l u e O f D i a g r a m O b j e c t K e y a n y T y p e z b w N T n L X > < a : K e y > < K e y > M e a s u r e s \ %   E x e c u t a d o   ( p r e v i s t o ) _ \ T a g I n f o \ F � r m u l a < / K e y > < / a : K e y > < a : V a l u e   i : t y p e = " M e a s u r e G r i d V i e w S t a t e I D i a g r a m T a g A d d i t i o n a l I n f o " / > < / a : K e y V a l u e O f D i a g r a m O b j e c t K e y a n y T y p e z b w N T n L X > < a : K e y V a l u e O f D i a g r a m O b j e c t K e y a n y T y p e z b w N T n L X > < a : K e y > < K e y > M e a s u r e s \ %   E x e c u t a d o   ( p r e v i s t o ) _ \ T a g I n f o \ V a l o r < / K e y > < / a : K e y > < a : V a l u e   i : t y p e = " M e a s u r e G r i d V i e w S t a t e I D i a g r a m T a g A d d i t i o n a l I n f o " / > < / a : K e y V a l u e O f D i a g r a m O b j e c t K e y a n y T y p e z b w N T n L X > < a : K e y V a l u e O f D i a g r a m O b j e c t K e y a n y T y p e z b w N T n L X > < a : K e y > < K e y > M e a s u r e s \ %   E x e c u t a d o   ( D i s p o n i b i l i z a d o ) _ < / K e y > < / a : K e y > < a : V a l u e   i : t y p e = " M e a s u r e G r i d N o d e V i e w S t a t e " > < C o l u m n > 1 0 < / C o l u m n > < L a y e d O u t > t r u e < / L a y e d O u t > < R o w > 3 < / R o w > < / a : V a l u e > < / a : K e y V a l u e O f D i a g r a m O b j e c t K e y a n y T y p e z b w N T n L X > < a : K e y V a l u e O f D i a g r a m O b j e c t K e y a n y T y p e z b w N T n L X > < a : K e y > < K e y > M e a s u r e s \ %   E x e c u t a d o   ( D i s p o n i b i l i z a d o ) _ \ T a g I n f o \ F � r m u l a < / K e y > < / a : K e y > < a : V a l u e   i : t y p e = " M e a s u r e G r i d V i e w S t a t e I D i a g r a m T a g A d d i t i o n a l I n f o " / > < / a : K e y V a l u e O f D i a g r a m O b j e c t K e y a n y T y p e z b w N T n L X > < a : K e y V a l u e O f D i a g r a m O b j e c t K e y a n y T y p e z b w N T n L X > < a : K e y > < K e y > M e a s u r e s \ %   E x e c u t a d o   ( D i s p o n i b i l i z a d o ) _ \ T a g I n f o \ V a l o r < / K e y > < / a : K e y > < a : V a l u e   i : t y p e = " M e a s u r e G r i d V i e w S t a t e I D i a g r a m T a g A d d i t i o n a l I n f o " / > < / a : K e y V a l u e O f D i a g r a m O b j e c t K e y a n y T y p e z b w N T n L X > < a : K e y V a l u e O f D i a g r a m O b j e c t K e y a n y T y p e z b w N T n L X > < a : K e y > < K e y > C o l u m n s \ A n o < / K e y > < / a : K e y > < a : V a l u e   i : t y p e = " M e a s u r e G r i d N o d e V i e w S t a t e " > < L a y e d O u t > t r u e < / L a y e d O u t > < / a : V a l u e > < / a : K e y V a l u e O f D i a g r a m O b j e c t K e y a n y T y p e z b w N T n L X > < a : K e y V a l u e O f D i a g r a m O b j e c t K e y a n y T y p e z b w N T n L X > < a : K e y > < K e y > C o l u m n s \ S u b P D C < / K e y > < / a : K e y > < a : V a l u e   i : t y p e = " M e a s u r e G r i d N o d e V i e w S t a t e " > < C o l u m n > 1 < / C o l u m n > < L a y e d O u t > t r u e < / L a y e d O u t > < / a : V a l u e > < / a : K e y V a l u e O f D i a g r a m O b j e c t K e y a n y T y p e z b w N T n L X > < a : K e y V a l u e O f D i a g r a m O b j e c t K e y a n y T y p e z b w N T n L X > < a : K e y > < K e y > C o l u m n s \ P r i o r i d a d e   d o   S u b P D C < / K e y > < / a : K e y > < a : V a l u e   i : t y p e = " M e a s u r e G r i d N o d e V i e w S t a t e " > < C o l u m n > 2 < / C o l u m n > < L a y e d O u t > t r u e < / L a y e d O u t > < / a : V a l u e > < / a : K e y V a l u e O f D i a g r a m O b j e c t K e y a n y T y p e z b w N T n L X > < a : K e y V a l u e O f D i a g r a m O b j e c t K e y a n y T y p e z b w N T n L X > < a : K e y > < K e y > C o l u m n s \ A � � o < / K e y > < / a : K e y > < a : V a l u e   i : t y p e = " M e a s u r e G r i d N o d e V i e w S t a t e " > < C o l u m n > 3 < / C o l u m n > < L a y e d O u t > t r u e < / L a y e d O u t > < / a : V a l u e > < / a : K e y V a l u e O f D i a g r a m O b j e c t K e y a n y T y p e z b w N T n L X > < a : K e y V a l u e O f D i a g r a m O b j e c t K e y a n y T y p e z b w N T n L X > < a : K e y > < K e y > C o l u m n s \ M e t a < / K e y > < / a : K e y > < a : V a l u e   i : t y p e = " M e a s u r e G r i d N o d e V i e w S t a t e " > < C o l u m n > 4 < / C o l u m n > < L a y e d O u t > t r u e < / L a y e d O u t > < / a : V a l u e > < / a : K e y V a l u e O f D i a g r a m O b j e c t K e y a n y T y p e z b w N T n L X > < a : K e y V a l u e O f D i a g r a m O b j e c t K e y a n y T y p e z b w N T n L X > < a : K e y > < K e y > C o l u m n s \ %   E x e c u � � o   d a   m e t a   d o   b i � n i o < / K e y > < / a : K e y > < a : V a l u e   i : t y p e = " M e a s u r e G r i d N o d e V i e w S t a t e " > < C o l u m n > 5 < / C o l u m n > < L a y e d O u t > t r u e < / L a y e d O u t > < / a : V a l u e > < / a : K e y V a l u e O f D i a g r a m O b j e c t K e y a n y T y p e z b w N T n L X > < a : K e y V a l u e O f D i a g r a m O b j e c t K e y a n y T y p e z b w N T n L X > < a : K e y > < K e y > C o l u m n s \ E x e c u t o r < / K e y > < / a : K e y > < a : V a l u e   i : t y p e = " M e a s u r e G r i d N o d e V i e w S t a t e " > < C o l u m n > 6 < / C o l u m n > < L a y e d O u t > t r u e < / L a y e d O u t > < / a : V a l u e > < / a : K e y V a l u e O f D i a g r a m O b j e c t K e y a n y T y p e z b w N T n L X > < a : K e y V a l u e O f D i a g r a m O b j e c t K e y a n y T y p e z b w N T n L X > < a : K e y > < K e y > C o l u m n s \ � r e a   d e   a b r a n g � n c i a < / K e y > < / a : K e y > < a : V a l u e   i : t y p e = " M e a s u r e G r i d N o d e V i e w S t a t e " > < C o l u m n > 7 < / C o l u m n > < L a y e d O u t > t r u e < / L a y e d O u t > < / a : V a l u e > < / a : K e y V a l u e O f D i a g r a m O b j e c t K e y a n y T y p e z b w N T n L X > < a : K e y V a l u e O f D i a g r a m O b j e c t K e y a n y T y p e z b w N T n L X > < a : K e y > < K e y > C o l u m n s \ N o m e   d a   � r e a   d e   a b r a n g � n c i a < / K e y > < / a : K e y > < a : V a l u e   i : t y p e = " M e a s u r e G r i d N o d e V i e w S t a t e " > < C o l u m n > 8 < / C o l u m n > < L a y e d O u t > t r u e < / L a y e d O u t > < / a : V a l u e > < / a : K e y V a l u e O f D i a g r a m O b j e c t K e y a n y T y p e z b w N T n L X > < a : K e y V a l u e O f D i a g r a m O b j e c t K e y a n y T y p e z b w N T n L X > < a : K e y > < K e y > C o l u m n s \ R e c u r s o   f i n a n c e i r o   e s t i m a d o   n o   a n o   ( R $ ) < / K e y > < / a : K e y > < a : V a l u e   i : t y p e = " M e a s u r e G r i d N o d e V i e w S t a t e " > < C o l u m n > 9 < / C o l u m n > < L a y e d O u t > t r u e < / L a y e d O u t > < / a : V a l u e > < / a : K e y V a l u e O f D i a g r a m O b j e c t K e y a n y T y p e z b w N T n L X > < a : K e y V a l u e O f D i a g r a m O b j e c t K e y a n y T y p e z b w N T n L X > < a : K e y > < K e y > C o l u m n s \ R e c u r s o   f i n a n c e i r o   d i s p o n i b i l i z a d o   n o   a n o   ( R $ ) < / K e y > < / a : K e y > < a : V a l u e   i : t y p e = " M e a s u r e G r i d N o d e V i e w S t a t e " > < C o l u m n > 1 0 < / C o l u m n > < L a y e d O u t > t r u e < / L a y e d O u t > < / a : V a l u e > < / a : K e y V a l u e O f D i a g r a m O b j e c t K e y a n y T y p e z b w N T n L X > < a : K e y V a l u e O f D i a g r a m O b j e c t K e y a n y T y p e z b w N T n L X > < a : K e y > < K e y > C o l u m n s \ R e c u r s o   f i n a n c e i r o   e x e c u t a d o   n o   a n o   ( R $ ) < / K e y > < / a : K e y > < a : V a l u e   i : t y p e = " M e a s u r e G r i d N o d e V i e w S t a t e " > < C o l u m n > 1 1 < / C o l u m n > < L a y e d O u t > t r u e < / L a y e d O u t > < / a : V a l u e > < / a : K e y V a l u e O f D i a g r a m O b j e c t K e y a n y T y p e z b w N T n L X > < a : K e y V a l u e O f D i a g r a m O b j e c t K e y a n y T y p e z b w N T n L X > < a : K e y > < K e y > C o l u m n s \ F o n t e < / K e y > < / a : K e y > < a : V a l u e   i : t y p e = " M e a s u r e G r i d N o d e V i e w S t a t e " > < C o l u m n > 1 2 < / C o l u m n > < L a y e d O u t > t r u e < / L a y e d O u t > < / a : V a l u e > < / a : K e y V a l u e O f D i a g r a m O b j e c t K e y a n y T y p e z b w N T n L X > < a : K e y V a l u e O f D i a g r a m O b j e c t K e y a n y T y p e z b w N T n L X > < a : K e y > < K e y > C o l u m n s \ E s p e c i f i c a r   F o n t e < / K e y > < / a : K e y > < a : V a l u e   i : t y p e = " M e a s u r e G r i d N o d e V i e w S t a t e " > < C o l u m n > 1 3 < / C o l u m n > < L a y e d O u t > t r u e < / L a y e d O u t > < / a : V a l u e > < / a : K e y V a l u e O f D i a g r a m O b j e c t K e y a n y T y p e z b w N T n L X > < a : K e y V a l u e O f D i a g r a m O b j e c t K e y a n y T y p e z b w N T n L X > < a : K e y > < K e y > C o l u m n s \ O b s e r v a � � e s   s o b r e   e x e c u � � o   f � s i c a   e   f i n a n c e i r a < / K e y > < / a : K e y > < a : V a l u e   i : t y p e = " M e a s u r e G r i d N o d e V i e w S t a t e " > < C o l u m n > 1 4 < / C o l u m n > < L a y e d O u t > t r u e < / L a y e d O u t > < / a : V a l u e > < / a : K e y V a l u e O f D i a g r a m O b j e c t K e y a n y T y p e z b w N T n L X > < a : K e y V a l u e O f D i a g r a m O b j e c t K e y a n y T y p e z b w N T n L X > < a : K e y > < K e y > C o l u m n s \ D e l i b e r a � � o < / K e y > < / a : K e y > < a : V a l u e   i : t y p e = " M e a s u r e G r i d N o d e V i e w S t a t e " > < C o l u m n > 1 5 < / 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 T a g s \ T a b l e s \ & l t ; T a b l e s \ P A P I _ 2 1 _ 2 3 & g t ; < / K e y > < / D i a g r a m O b j e c t K e y > < D i a g r a m O b j e c t K e y > < K e y > D y n a m i c   T a g s \ T a b l e s \ & l t ; T a b l e s \ D E _ P A R A _ N & g t ; < / K e y > < / D i a g r a m O b j e c t K e y > < D i a g r a m O b j e c t K e y > < K e y > T a b l e s \ P A P I _ 2 1 _ 2 3 < / K e y > < / D i a g r a m O b j e c t K e y > < D i a g r a m O b j e c t K e y > < K e y > T a b l e s \ P A P I _ 2 1 _ 2 3 \ C o l u m n s \ A n o < / K e y > < / D i a g r a m O b j e c t K e y > < D i a g r a m O b j e c t K e y > < K e y > T a b l e s \ P A P I _ 2 1 _ 2 3 \ C o l u m n s \ S u b P D C < / K e y > < / D i a g r a m O b j e c t K e y > < D i a g r a m O b j e c t K e y > < K e y > T a b l e s \ P A P I _ 2 1 _ 2 3 \ C o l u m n s \ P r i o r i d a d e   d o   S u b P D C < / K e y > < / D i a g r a m O b j e c t K e y > < D i a g r a m O b j e c t K e y > < K e y > T a b l e s \ P A P I _ 2 1 _ 2 3 \ C o l u m n s \ A � � o < / K e y > < / D i a g r a m O b j e c t K e y > < D i a g r a m O b j e c t K e y > < K e y > T a b l e s \ P A P I _ 2 1 _ 2 3 \ C o l u m n s \ M e t a < / K e y > < / D i a g r a m O b j e c t K e y > < D i a g r a m O b j e c t K e y > < K e y > T a b l e s \ P A P I _ 2 1 _ 2 3 \ C o l u m n s \ %   E x e c u � � o   d a   m e t a   d o   b i � n i o < / K e y > < / D i a g r a m O b j e c t K e y > < D i a g r a m O b j e c t K e y > < K e y > T a b l e s \ P A P I _ 2 1 _ 2 3 \ C o l u m n s \ E x e c u t o r < / K e y > < / D i a g r a m O b j e c t K e y > < D i a g r a m O b j e c t K e y > < K e y > T a b l e s \ P A P I _ 2 1 _ 2 3 \ C o l u m n s \ � r e a   d e   a b r a n g � n c i a < / K e y > < / D i a g r a m O b j e c t K e y > < D i a g r a m O b j e c t K e y > < K e y > T a b l e s \ P A P I _ 2 1 _ 2 3 \ C o l u m n s \ N o m e   d a   � r e a   d e   a b r a n g � n c i a < / K e y > < / D i a g r a m O b j e c t K e y > < D i a g r a m O b j e c t K e y > < K e y > T a b l e s \ P A P I _ 2 1 _ 2 3 \ C o l u m n s \ R e c u r s o   f i n a n c e i r o   e s t i m a d o   n o   a n o   ( R $ ) < / K e y > < / D i a g r a m O b j e c t K e y > < D i a g r a m O b j e c t K e y > < K e y > T a b l e s \ P A P I _ 2 1 _ 2 3 \ C o l u m n s \ R e c u r s o   f i n a n c e i r o   d i s p o n i b i l i z a d o   n o   a n o   ( R $ ) < / K e y > < / D i a g r a m O b j e c t K e y > < D i a g r a m O b j e c t K e y > < K e y > T a b l e s \ P A P I _ 2 1 _ 2 3 \ C o l u m n s \ R e c u r s o   f i n a n c e i r o   e x e c u t a d o   n o   a n o   ( R $ ) < / K e y > < / D i a g r a m O b j e c t K e y > < D i a g r a m O b j e c t K e y > < K e y > T a b l e s \ P A P I _ 2 1 _ 2 3 \ C o l u m n s \ F o n t e < / K e y > < / D i a g r a m O b j e c t K e y > < D i a g r a m O b j e c t K e y > < K e y > T a b l e s \ P A P I _ 2 1 _ 2 3 \ C o l u m n s \ E s p e c i f i c a r   F o n t e < / K e y > < / D i a g r a m O b j e c t K e y > < D i a g r a m O b j e c t K e y > < K e y > T a b l e s \ P A P I _ 2 1 _ 2 3 \ C o l u m n s \ J u s t i f i c a t i v a   s o b r e   e x e c u � � o   f � s i c a   e   f i n a n c e i r a < / K e y > < / D i a g r a m O b j e c t K e y > < D i a g r a m O b j e c t K e y > < K e y > T a b l e s \ P A P I _ 2 1 _ 2 3 \ C o l u m n s \ s u b P D C   a d a p t < / K e y > < / D i a g r a m O b j e c t K e y > < D i a g r a m O b j e c t K e y > < K e y > T a b l e s \ P A P I _ 2 1 _ 2 3 \ M e a s u r e s \ R $   E s t i m a d o < / K e y > < / D i a g r a m O b j e c t K e y > < D i a g r a m O b j e c t K e y > < K e y > T a b l e s \ P A P I _ 2 1 _ 2 3 \ M e a s u r e s \ R $   D i s p o n i b i l i z a d o < / K e y > < / D i a g r a m O b j e c t K e y > < D i a g r a m O b j e c t K e y > < K e y > T a b l e s \ P A P I _ 2 1 _ 2 3 \ M e a s u r e s \ R $   E x e c u t a d o < / K e y > < / D i a g r a m O b j e c t K e y > < D i a g r a m O b j e c t K e y > < K e y > T a b l e s \ P A P I _ 2 1 _ 2 3 \ M e a s u r e s \ R $   P D C   P r i o r i t � r i o < / K e y > < / D i a g r a m O b j e c t K e y > < D i a g r a m O b j e c t K e y > < K e y > T a b l e s \ P A P I _ 2 1 _ 2 3 \ M e a s u r e s \ R $   P D C   N � o   P r i o r i t � r i o < / K e y > < / D i a g r a m O b j e c t K e y > < D i a g r a m O b j e c t K e y > < K e y > T a b l e s \ P A P I _ 2 1 _ 2 3 \ M e a s u r e s \ R $   P D C   1 & a m p ; 2 < / K e y > < / D i a g r a m O b j e c t K e y > < D i a g r a m O b j e c t K e y > < K e y > T a b l e s \ P A P I _ 2 1 _ 2 3 \ M e a s u r e s \ %   P D C   P r i o r i t � r i o < / K e y > < / D i a g r a m O b j e c t K e y > < D i a g r a m O b j e c t K e y > < K e y > T a b l e s \ P A P I _ 2 1 _ 2 3 \ M e a s u r e s \ %   P D C   N � o   P r i o r i t � r i o < / K e y > < / D i a g r a m O b j e c t K e y > < D i a g r a m O b j e c t K e y > < K e y > T a b l e s \ D E _ P A R A _ N < / K e y > < / D i a g r a m O b j e c t K e y > < D i a g r a m O b j e c t K e y > < K e y > T a b l e s \ D E _ P A R A _ N \ C o l u m n s \ 1 9 0 < / K e y > < / D i a g r a m O b j e c t K e y > < D i a g r a m O b j e c t K e y > < K e y > T a b l e s \ D E _ P A R A _ N \ C o l u m n s \ 2 4 6 < / K e y > < / D i a g r a m O b j e c t K e y > < / A l l K e y s > < S e l e c t e d K e y s > < D i a g r a m O b j e c t K e y > < K e y > T a b l e s \ D E _ P A R A _ N 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 T a g s \ T a b l e s \ & l t ; T a b l e s \ P A P I _ 2 1 _ 2 3 & g t ; < / K e y > < / a : K e y > < a : V a l u e   i : t y p e = " D i a g r a m D i s p l a y T a g V i e w S t a t e " > < I s N o t F i l t e r e d O u t > t r u e < / I s N o t F i l t e r e d O u t > < / a : V a l u e > < / a : K e y V a l u e O f D i a g r a m O b j e c t K e y a n y T y p e z b w N T n L X > < a : K e y V a l u e O f D i a g r a m O b j e c t K e y a n y T y p e z b w N T n L X > < a : K e y > < K e y > D y n a m i c   T a g s \ T a b l e s \ & l t ; T a b l e s \ D E _ P A R A _ N & g t ; < / K e y > < / a : K e y > < a : V a l u e   i : t y p e = " D i a g r a m D i s p l a y T a g V i e w S t a t e " > < I s N o t F i l t e r e d O u t > t r u e < / I s N o t F i l t e r e d O u t > < / a : V a l u e > < / a : K e y V a l u e O f D i a g r a m O b j e c t K e y a n y T y p e z b w N T n L X > < a : K e y V a l u e O f D i a g r a m O b j e c t K e y a n y T y p e z b w N T n L X > < a : K e y > < K e y > T a b l e s \ P A P I _ 2 1 _ 2 3 < / K e y > < / a : K e y > < a : V a l u e   i : t y p e = " D i a g r a m D i s p l a y N o d e V i e w S t a t e " > < H e i g h t > 3 5 3 < / H e i g h t > < I s E x p a n d e d > t r u e < / I s E x p a n d e d > < L a y e d O u t > t r u e < / L a y e d O u t > < W i d t h > 2 8 6 < / W i d t h > < / a : V a l u e > < / a : K e y V a l u e O f D i a g r a m O b j e c t K e y a n y T y p e z b w N T n L X > < a : K e y V a l u e O f D i a g r a m O b j e c t K e y a n y T y p e z b w N T n L X > < a : K e y > < K e y > T a b l e s \ P A P I _ 2 1 _ 2 3 \ C o l u m n s \ A n o < / K e y > < / a : K e y > < a : V a l u e   i : t y p e = " D i a g r a m D i s p l a y N o d e V i e w S t a t e " > < H e i g h t > 1 5 0 < / H e i g h t > < I s E x p a n d e d > t r u e < / I s E x p a n d e d > < W i d t h > 2 0 0 < / W i d t h > < / a : V a l u e > < / a : K e y V a l u e O f D i a g r a m O b j e c t K e y a n y T y p e z b w N T n L X > < a : K e y V a l u e O f D i a g r a m O b j e c t K e y a n y T y p e z b w N T n L X > < a : K e y > < K e y > T a b l e s \ P A P I _ 2 1 _ 2 3 \ C o l u m n s \ S u b P D C < / K e y > < / a : K e y > < a : V a l u e   i : t y p e = " D i a g r a m D i s p l a y N o d e V i e w S t a t e " > < H e i g h t > 1 5 0 < / H e i g h t > < I s E x p a n d e d > t r u e < / I s E x p a n d e d > < W i d t h > 2 0 0 < / W i d t h > < / a : V a l u e > < / a : K e y V a l u e O f D i a g r a m O b j e c t K e y a n y T y p e z b w N T n L X > < a : K e y V a l u e O f D i a g r a m O b j e c t K e y a n y T y p e z b w N T n L X > < a : K e y > < K e y > T a b l e s \ P A P I _ 2 1 _ 2 3 \ C o l u m n s \ P r i o r i d a d e   d o   S u b P D C < / K e y > < / a : K e y > < a : V a l u e   i : t y p e = " D i a g r a m D i s p l a y N o d e V i e w S t a t e " > < H e i g h t > 1 5 0 < / H e i g h t > < I s E x p a n d e d > t r u e < / I s E x p a n d e d > < W i d t h > 2 0 0 < / W i d t h > < / a : V a l u e > < / a : K e y V a l u e O f D i a g r a m O b j e c t K e y a n y T y p e z b w N T n L X > < a : K e y V a l u e O f D i a g r a m O b j e c t K e y a n y T y p e z b w N T n L X > < a : K e y > < K e y > T a b l e s \ P A P I _ 2 1 _ 2 3 \ C o l u m n s \ A � � o < / K e y > < / a : K e y > < a : V a l u e   i : t y p e = " D i a g r a m D i s p l a y N o d e V i e w S t a t e " > < H e i g h t > 1 5 0 < / H e i g h t > < I s E x p a n d e d > t r u e < / I s E x p a n d e d > < W i d t h > 2 0 0 < / W i d t h > < / a : V a l u e > < / a : K e y V a l u e O f D i a g r a m O b j e c t K e y a n y T y p e z b w N T n L X > < a : K e y V a l u e O f D i a g r a m O b j e c t K e y a n y T y p e z b w N T n L X > < a : K e y > < K e y > T a b l e s \ P A P I _ 2 1 _ 2 3 \ C o l u m n s \ M e t a < / K e y > < / a : K e y > < a : V a l u e   i : t y p e = " D i a g r a m D i s p l a y N o d e V i e w S t a t e " > < H e i g h t > 1 5 0 < / H e i g h t > < I s E x p a n d e d > t r u e < / I s E x p a n d e d > < W i d t h > 2 0 0 < / W i d t h > < / a : V a l u e > < / a : K e y V a l u e O f D i a g r a m O b j e c t K e y a n y T y p e z b w N T n L X > < a : K e y V a l u e O f D i a g r a m O b j e c t K e y a n y T y p e z b w N T n L X > < a : K e y > < K e y > T a b l e s \ P A P I _ 2 1 _ 2 3 \ C o l u m n s \ %   E x e c u � � o   d a   m e t a   d o   b i � n i o < / K e y > < / a : K e y > < a : V a l u e   i : t y p e = " D i a g r a m D i s p l a y N o d e V i e w S t a t e " > < H e i g h t > 1 5 0 < / H e i g h t > < I s E x p a n d e d > t r u e < / I s E x p a n d e d > < W i d t h > 2 0 0 < / W i d t h > < / a : V a l u e > < / a : K e y V a l u e O f D i a g r a m O b j e c t K e y a n y T y p e z b w N T n L X > < a : K e y V a l u e O f D i a g r a m O b j e c t K e y a n y T y p e z b w N T n L X > < a : K e y > < K e y > T a b l e s \ P A P I _ 2 1 _ 2 3 \ C o l u m n s \ E x e c u t o r < / K e y > < / a : K e y > < a : V a l u e   i : t y p e = " D i a g r a m D i s p l a y N o d e V i e w S t a t e " > < H e i g h t > 1 5 0 < / H e i g h t > < I s E x p a n d e d > t r u e < / I s E x p a n d e d > < W i d t h > 2 0 0 < / W i d t h > < / a : V a l u e > < / a : K e y V a l u e O f D i a g r a m O b j e c t K e y a n y T y p e z b w N T n L X > < a : K e y V a l u e O f D i a g r a m O b j e c t K e y a n y T y p e z b w N T n L X > < a : K e y > < K e y > T a b l e s \ P A P I _ 2 1 _ 2 3 \ C o l u m n s \ � r e a   d e   a b r a n g � n c i a < / K e y > < / a : K e y > < a : V a l u e   i : t y p e = " D i a g r a m D i s p l a y N o d e V i e w S t a t e " > < H e i g h t > 1 5 0 < / H e i g h t > < I s E x p a n d e d > t r u e < / I s E x p a n d e d > < W i d t h > 2 0 0 < / W i d t h > < / a : V a l u e > < / a : K e y V a l u e O f D i a g r a m O b j e c t K e y a n y T y p e z b w N T n L X > < a : K e y V a l u e O f D i a g r a m O b j e c t K e y a n y T y p e z b w N T n L X > < a : K e y > < K e y > T a b l e s \ P A P I _ 2 1 _ 2 3 \ C o l u m n s \ N o m e   d a   � r e a   d e   a b r a n g � n c i a < / K e y > < / a : K e y > < a : V a l u e   i : t y p e = " D i a g r a m D i s p l a y N o d e V i e w S t a t e " > < H e i g h t > 1 5 0 < / H e i g h t > < I s E x p a n d e d > t r u e < / I s E x p a n d e d > < W i d t h > 2 0 0 < / W i d t h > < / a : V a l u e > < / a : K e y V a l u e O f D i a g r a m O b j e c t K e y a n y T y p e z b w N T n L X > < a : K e y V a l u e O f D i a g r a m O b j e c t K e y a n y T y p e z b w N T n L X > < a : K e y > < K e y > T a b l e s \ P A P I _ 2 1 _ 2 3 \ C o l u m n s \ R e c u r s o   f i n a n c e i r o   e s t i m a d o   n o   a n o   ( R $ ) < / K e y > < / a : K e y > < a : V a l u e   i : t y p e = " D i a g r a m D i s p l a y N o d e V i e w S t a t e " > < H e i g h t > 1 5 0 < / H e i g h t > < I s E x p a n d e d > t r u e < / I s E x p a n d e d > < W i d t h > 2 0 0 < / W i d t h > < / a : V a l u e > < / a : K e y V a l u e O f D i a g r a m O b j e c t K e y a n y T y p e z b w N T n L X > < a : K e y V a l u e O f D i a g r a m O b j e c t K e y a n y T y p e z b w N T n L X > < a : K e y > < K e y > T a b l e s \ P A P I _ 2 1 _ 2 3 \ C o l u m n s \ R e c u r s o   f i n a n c e i r o   d i s p o n i b i l i z a d o   n o   a n o   ( R $ ) < / K e y > < / a : K e y > < a : V a l u e   i : t y p e = " D i a g r a m D i s p l a y N o d e V i e w S t a t e " > < H e i g h t > 1 5 0 < / H e i g h t > < I s E x p a n d e d > t r u e < / I s E x p a n d e d > < W i d t h > 2 0 0 < / W i d t h > < / a : V a l u e > < / a : K e y V a l u e O f D i a g r a m O b j e c t K e y a n y T y p e z b w N T n L X > < a : K e y V a l u e O f D i a g r a m O b j e c t K e y a n y T y p e z b w N T n L X > < a : K e y > < K e y > T a b l e s \ P A P I _ 2 1 _ 2 3 \ C o l u m n s \ R e c u r s o   f i n a n c e i r o   e x e c u t a d o   n o   a n o   ( R $ ) < / K e y > < / a : K e y > < a : V a l u e   i : t y p e = " D i a g r a m D i s p l a y N o d e V i e w S t a t e " > < H e i g h t > 1 5 0 < / H e i g h t > < I s E x p a n d e d > t r u e < / I s E x p a n d e d > < W i d t h > 2 0 0 < / W i d t h > < / a : V a l u e > < / a : K e y V a l u e O f D i a g r a m O b j e c t K e y a n y T y p e z b w N T n L X > < a : K e y V a l u e O f D i a g r a m O b j e c t K e y a n y T y p e z b w N T n L X > < a : K e y > < K e y > T a b l e s \ P A P I _ 2 1 _ 2 3 \ C o l u m n s \ F o n t e < / K e y > < / a : K e y > < a : V a l u e   i : t y p e = " D i a g r a m D i s p l a y N o d e V i e w S t a t e " > < H e i g h t > 1 5 0 < / H e i g h t > < I s E x p a n d e d > t r u e < / I s E x p a n d e d > < W i d t h > 2 0 0 < / W i d t h > < / a : V a l u e > < / a : K e y V a l u e O f D i a g r a m O b j e c t K e y a n y T y p e z b w N T n L X > < a : K e y V a l u e O f D i a g r a m O b j e c t K e y a n y T y p e z b w N T n L X > < a : K e y > < K e y > T a b l e s \ P A P I _ 2 1 _ 2 3 \ C o l u m n s \ E s p e c i f i c a r   F o n t e < / K e y > < / a : K e y > < a : V a l u e   i : t y p e = " D i a g r a m D i s p l a y N o d e V i e w S t a t e " > < H e i g h t > 1 5 0 < / H e i g h t > < I s E x p a n d e d > t r u e < / I s E x p a n d e d > < W i d t h > 2 0 0 < / W i d t h > < / a : V a l u e > < / a : K e y V a l u e O f D i a g r a m O b j e c t K e y a n y T y p e z b w N T n L X > < a : K e y V a l u e O f D i a g r a m O b j e c t K e y a n y T y p e z b w N T n L X > < a : K e y > < K e y > T a b l e s \ P A P I _ 2 1 _ 2 3 \ C o l u m n s \ J u s t i f i c a t i v a   s o b r e   e x e c u � � o   f � s i c a   e   f i n a n c e i r a < / K e y > < / a : K e y > < a : V a l u e   i : t y p e = " D i a g r a m D i s p l a y N o d e V i e w S t a t e " > < H e i g h t > 1 5 0 < / H e i g h t > < I s E x p a n d e d > t r u e < / I s E x p a n d e d > < W i d t h > 2 0 0 < / W i d t h > < / a : V a l u e > < / a : K e y V a l u e O f D i a g r a m O b j e c t K e y a n y T y p e z b w N T n L X > < a : K e y V a l u e O f D i a g r a m O b j e c t K e y a n y T y p e z b w N T n L X > < a : K e y > < K e y > T a b l e s \ P A P I _ 2 1 _ 2 3 \ C o l u m n s \ s u b P D C   a d a p t < / K e y > < / a : K e y > < a : V a l u e   i : t y p e = " D i a g r a m D i s p l a y N o d e V i e w S t a t e " > < H e i g h t > 1 5 0 < / H e i g h t > < I s E x p a n d e d > t r u e < / I s E x p a n d e d > < W i d t h > 2 0 0 < / W i d t h > < / a : V a l u e > < / a : K e y V a l u e O f D i a g r a m O b j e c t K e y a n y T y p e z b w N T n L X > < a : K e y V a l u e O f D i a g r a m O b j e c t K e y a n y T y p e z b w N T n L X > < a : K e y > < K e y > T a b l e s \ P A P I _ 2 1 _ 2 3 \ M e a s u r e s \ R $   E s t i m a d o < / K e y > < / a : K e y > < a : V a l u e   i : t y p e = " D i a g r a m D i s p l a y N o d e V i e w S t a t e " > < H e i g h t > 1 5 0 < / H e i g h t > < I s E x p a n d e d > t r u e < / I s E x p a n d e d > < W i d t h > 2 0 0 < / W i d t h > < / a : V a l u e > < / a : K e y V a l u e O f D i a g r a m O b j e c t K e y a n y T y p e z b w N T n L X > < a : K e y V a l u e O f D i a g r a m O b j e c t K e y a n y T y p e z b w N T n L X > < a : K e y > < K e y > T a b l e s \ P A P I _ 2 1 _ 2 3 \ M e a s u r e s \ R $   D i s p o n i b i l i z a d o < / K e y > < / a : K e y > < a : V a l u e   i : t y p e = " D i a g r a m D i s p l a y N o d e V i e w S t a t e " > < H e i g h t > 1 5 0 < / H e i g h t > < I s E x p a n d e d > t r u e < / I s E x p a n d e d > < W i d t h > 2 0 0 < / W i d t h > < / a : V a l u e > < / a : K e y V a l u e O f D i a g r a m O b j e c t K e y a n y T y p e z b w N T n L X > < a : K e y V a l u e O f D i a g r a m O b j e c t K e y a n y T y p e z b w N T n L X > < a : K e y > < K e y > T a b l e s \ P A P I _ 2 1 _ 2 3 \ M e a s u r e s \ R $   E x e c u t a d o < / K e y > < / a : K e y > < a : V a l u e   i : t y p e = " D i a g r a m D i s p l a y N o d e V i e w S t a t e " > < H e i g h t > 1 5 0 < / H e i g h t > < I s E x p a n d e d > t r u e < / I s E x p a n d e d > < W i d t h > 2 0 0 < / W i d t h > < / a : V a l u e > < / a : K e y V a l u e O f D i a g r a m O b j e c t K e y a n y T y p e z b w N T n L X > < a : K e y V a l u e O f D i a g r a m O b j e c t K e y a n y T y p e z b w N T n L X > < a : K e y > < K e y > T a b l e s \ P A P I _ 2 1 _ 2 3 \ M e a s u r e s \ R $   P D C   P r i o r i t � r i o < / K e y > < / a : K e y > < a : V a l u e   i : t y p e = " D i a g r a m D i s p l a y N o d e V i e w S t a t e " > < H e i g h t > 1 5 0 < / H e i g h t > < I s E x p a n d e d > t r u e < / I s E x p a n d e d > < W i d t h > 2 0 0 < / W i d t h > < / a : V a l u e > < / a : K e y V a l u e O f D i a g r a m O b j e c t K e y a n y T y p e z b w N T n L X > < a : K e y V a l u e O f D i a g r a m O b j e c t K e y a n y T y p e z b w N T n L X > < a : K e y > < K e y > T a b l e s \ P A P I _ 2 1 _ 2 3 \ M e a s u r e s \ R $   P D C   N � o   P r i o r i t � r i o < / K e y > < / a : K e y > < a : V a l u e   i : t y p e = " D i a g r a m D i s p l a y N o d e V i e w S t a t e " > < H e i g h t > 1 5 0 < / H e i g h t > < I s E x p a n d e d > t r u e < / I s E x p a n d e d > < W i d t h > 2 0 0 < / W i d t h > < / a : V a l u e > < / a : K e y V a l u e O f D i a g r a m O b j e c t K e y a n y T y p e z b w N T n L X > < a : K e y V a l u e O f D i a g r a m O b j e c t K e y a n y T y p e z b w N T n L X > < a : K e y > < K e y > T a b l e s \ P A P I _ 2 1 _ 2 3 \ M e a s u r e s \ R $   P D C   1 & a m p ; 2 < / K e y > < / a : K e y > < a : V a l u e   i : t y p e = " D i a g r a m D i s p l a y N o d e V i e w S t a t e " > < H e i g h t > 1 5 0 < / H e i g h t > < I s E x p a n d e d > t r u e < / I s E x p a n d e d > < W i d t h > 2 0 0 < / W i d t h > < / a : V a l u e > < / a : K e y V a l u e O f D i a g r a m O b j e c t K e y a n y T y p e z b w N T n L X > < a : K e y V a l u e O f D i a g r a m O b j e c t K e y a n y T y p e z b w N T n L X > < a : K e y > < K e y > T a b l e s \ P A P I _ 2 1 _ 2 3 \ M e a s u r e s \ %   P D C   P r i o r i t � r i o < / K e y > < / a : K e y > < a : V a l u e   i : t y p e = " D i a g r a m D i s p l a y N o d e V i e w S t a t e " > < H e i g h t > 1 5 0 < / H e i g h t > < I s E x p a n d e d > t r u e < / I s E x p a n d e d > < W i d t h > 2 0 0 < / W i d t h > < / a : V a l u e > < / a : K e y V a l u e O f D i a g r a m O b j e c t K e y a n y T y p e z b w N T n L X > < a : K e y V a l u e O f D i a g r a m O b j e c t K e y a n y T y p e z b w N T n L X > < a : K e y > < K e y > T a b l e s \ P A P I _ 2 1 _ 2 3 \ M e a s u r e s \ %   P D C   N � o   P r i o r i t � r i o < / K e y > < / a : K e y > < a : V a l u e   i : t y p e = " D i a g r a m D i s p l a y N o d e V i e w S t a t e " > < H e i g h t > 1 5 0 < / H e i g h t > < I s E x p a n d e d > t r u e < / I s E x p a n d e d > < W i d t h > 2 0 0 < / W i d t h > < / a : V a l u e > < / a : K e y V a l u e O f D i a g r a m O b j e c t K e y a n y T y p e z b w N T n L X > < a : K e y V a l u e O f D i a g r a m O b j e c t K e y a n y T y p e z b w N T n L X > < a : K e y > < K e y > T a b l e s \ D E _ P A R A _ N < / K e y > < / a : K e y > < a : V a l u e   i : t y p e = " D i a g r a m D i s p l a y N o d e V i e w S t a t e " > < H e i g h t > 2 0 5 < / H e i g h t > < I s E x p a n d e d > t r u e < / I s E x p a n d e d > < I s F o c u s e d > t r u e < / I s F o c u s e d > < L a y e d O u t > t r u e < / L a y e d O u t > < L e f t > 3 2 9 . 9 0 3 8 1 0 5 6 7 6 6 5 8 < / L e f t > < T a b I n d e x > 1 < / T a b I n d e x > < W i d t h > 2 6 1 < / W i d t h > < / a : V a l u e > < / a : K e y V a l u e O f D i a g r a m O b j e c t K e y a n y T y p e z b w N T n L X > < a : K e y V a l u e O f D i a g r a m O b j e c t K e y a n y T y p e z b w N T n L X > < a : K e y > < K e y > T a b l e s \ D E _ P A R A _ N \ C o l u m n s \ 1 9 0 < / K e y > < / a : K e y > < a : V a l u e   i : t y p e = " D i a g r a m D i s p l a y N o d e V i e w S t a t e " > < H e i g h t > 1 5 0 < / H e i g h t > < I s E x p a n d e d > t r u e < / I s E x p a n d e d > < W i d t h > 2 0 0 < / W i d t h > < / a : V a l u e > < / a : K e y V a l u e O f D i a g r a m O b j e c t K e y a n y T y p e z b w N T n L X > < a : K e y V a l u e O f D i a g r a m O b j e c t K e y a n y T y p e z b w N T n L X > < a : K e y > < K e y > T a b l e s \ D E _ P A R A _ N \ C o l u m n s \ 2 4 6 < / K e y > < / a : K e y > < a : V a l u e   i : t y p e = " D i a g r a m D i s p l a y N o d e V i e w S t a t e " > < H e i g h t > 1 5 0 < / H e i g h t > < I s E x p a n d e d > t r u e < / I s E x p a n d e d > < W i d t h > 2 0 0 < / W i d t h > < / a : V a l u e > < / a : K e y V a l u e O f D i a g r a m O b j e c t K e y a n y T y p e z b w N T n L X > < / V i e w S t a t e s > < / D i a g r a m M a n a g e r . S e r i a l i z a b l e D i a g r a m > < D i a g r a m M a n a g e r . S e r i a l i z a b l e D i a g r a m > < A d a p t e r   i : t y p e = " M e a s u r e D i a g r a m S a n d b o x A d a p t e r " > < T a b l e N a m e > P A P I _ 2 1 _ 2 3 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 P A P I _ 2 1 _ 2 3 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 M e a s u r e s \ C o n t a g e m   d e   s u b P D C   c o d < / K e y > < / D i a g r a m O b j e c t K e y > < D i a g r a m O b j e c t K e y > < K e y > M e a s u r e s \ C o n t a g e m   d e   s u b P D C   c o d \ T a g I n f o \ F � r m u l a < / K e y > < / D i a g r a m O b j e c t K e y > < D i a g r a m O b j e c t K e y > < K e y > M e a s u r e s \ C o n t a g e m   d e   s u b P D C   c o d \ T a g I n f o \ V a l o r < / K e y > < / D i a g r a m O b j e c t K e y > < D i a g r a m O b j e c t K e y > < K e y > M e a s u r e s \ R $   E s t i m a d o < / K e y > < / D i a g r a m O b j e c t K e y > < D i a g r a m O b j e c t K e y > < K e y > M e a s u r e s \ R $   E s t i m a d o \ T a g I n f o \ F � r m u l a < / K e y > < / D i a g r a m O b j e c t K e y > < D i a g r a m O b j e c t K e y > < K e y > M e a s u r e s \ R $   E s t i m a d o \ T a g I n f o \ V a l o r < / K e y > < / D i a g r a m O b j e c t K e y > < D i a g r a m O b j e c t K e y > < K e y > M e a s u r e s \ R $   D i s p o n i b i l i z a d o < / K e y > < / D i a g r a m O b j e c t K e y > < D i a g r a m O b j e c t K e y > < K e y > M e a s u r e s \ R $   D i s p o n i b i l i z a d o \ T a g I n f o \ F � r m u l a < / K e y > < / D i a g r a m O b j e c t K e y > < D i a g r a m O b j e c t K e y > < K e y > M e a s u r e s \ R $   D i s p o n i b i l i z a d o \ T a g I n f o \ E r r o   d e   S e m � n t i c a < / K e y > < / D i a g r a m O b j e c t K e y > < D i a g r a m O b j e c t K e y > < K e y > M e a s u r e s \ R $   E x e c u t a d o < / K e y > < / D i a g r a m O b j e c t K e y > < D i a g r a m O b j e c t K e y > < K e y > M e a s u r e s \ R $   E x e c u t a d o \ T a g I n f o \ F � r m u l a < / K e y > < / D i a g r a m O b j e c t K e y > < D i a g r a m O b j e c t K e y > < K e y > M e a s u r e s \ R $   E x e c u t a d o \ T a g I n f o \ E r r o   d e   S e m � n t i c a < / K e y > < / D i a g r a m O b j e c t K e y > < D i a g r a m O b j e c t K e y > < K e y > M e a s u r e s \ R $   P D C   P r i o r i t � r i o < / K e y > < / D i a g r a m O b j e c t K e y > < D i a g r a m O b j e c t K e y > < K e y > M e a s u r e s \ R $   P D C   P r i o r i t � r i o \ T a g I n f o \ F � r m u l a < / K e y > < / D i a g r a m O b j e c t K e y > < D i a g r a m O b j e c t K e y > < K e y > M e a s u r e s \ R $   P D C   P r i o r i t � r i o \ T a g I n f o \ V a l o r < / K e y > < / D i a g r a m O b j e c t K e y > < D i a g r a m O b j e c t K e y > < K e y > M e a s u r e s \ R $   P D C   N � o   P r i o r i t � r i o < / K e y > < / D i a g r a m O b j e c t K e y > < D i a g r a m O b j e c t K e y > < K e y > M e a s u r e s \ R $   P D C   N � o   P r i o r i t � r i o \ T a g I n f o \ F � r m u l a < / K e y > < / D i a g r a m O b j e c t K e y > < D i a g r a m O b j e c t K e y > < K e y > M e a s u r e s \ R $   P D C   N � o   P r i o r i t � r i o \ T a g I n f o \ V a l o r < / K e y > < / D i a g r a m O b j e c t K e y > < D i a g r a m O b j e c t K e y > < K e y > M e a s u r e s \ R $   P D C   1 & a m p ; 2 < / K e y > < / D i a g r a m O b j e c t K e y > < D i a g r a m O b j e c t K e y > < K e y > M e a s u r e s \ R $   P D C   1 & a m p ; 2 \ T a g I n f o \ F � r m u l a < / K e y > < / D i a g r a m O b j e c t K e y > < D i a g r a m O b j e c t K e y > < K e y > M e a s u r e s \ R $   P D C   1 & a m p ; 2 \ T a g I n f o \ V a l o r < / K e y > < / D i a g r a m O b j e c t K e y > < D i a g r a m O b j e c t K e y > < K e y > M e a s u r e s \ %   P D C   P r i o r i t � r i o < / K e y > < / D i a g r a m O b j e c t K e y > < D i a g r a m O b j e c t K e y > < K e y > M e a s u r e s \ %   P D C   P r i o r i t � r i o \ T a g I n f o \ F � r m u l a < / K e y > < / D i a g r a m O b j e c t K e y > < D i a g r a m O b j e c t K e y > < K e y > M e a s u r e s \ %   P D C   P r i o r i t � r i o \ T a g I n f o \ V a l o r < / K e y > < / D i a g r a m O b j e c t K e y > < D i a g r a m O b j e c t K e y > < K e y > M e a s u r e s \ %   P D C   N � o   P r i o r i t � r i o < / K e y > < / D i a g r a m O b j e c t K e y > < D i a g r a m O b j e c t K e y > < K e y > M e a s u r e s \ %   P D C   N � o   P r i o r i t � r i o \ T a g I n f o \ F � r m u l a < / K e y > < / D i a g r a m O b j e c t K e y > < D i a g r a m O b j e c t K e y > < K e y > M e a s u r e s \ %   P D C   N � o   P r i o r i t � r i o \ T a g I n f o \ V a l o r < / K e y > < / D i a g r a m O b j e c t K e y > < D i a g r a m O b j e c t K e y > < K e y > M e a s u r e s \ R $   E s t i m a d o   ( m i l ) < / K e y > < / D i a g r a m O b j e c t K e y > < D i a g r a m O b j e c t K e y > < K e y > M e a s u r e s \ R $   E s t i m a d o   ( m i l ) \ T a g I n f o \ F � r m u l a < / K e y > < / D i a g r a m O b j e c t K e y > < D i a g r a m O b j e c t K e y > < K e y > M e a s u r e s \ R $   E s t i m a d o   ( m i l ) \ T a g I n f o \ V a l o r < / K e y > < / D i a g r a m O b j e c t K e y > < D i a g r a m O b j e c t K e y > < K e y > M e a s u r e s \ R $   E s t i m a d o   ( C o b .   E s t a d u a l ) < / K e y > < / D i a g r a m O b j e c t K e y > < D i a g r a m O b j e c t K e y > < K e y > M e a s u r e s \ R $   E s t i m a d o   ( C o b .   E s t a d u a l ) \ T a g I n f o \ F � r m u l a < / K e y > < / D i a g r a m O b j e c t K e y > < D i a g r a m O b j e c t K e y > < K e y > M e a s u r e s \ R $   E s t i m a d o   ( C o b .   E s t a d u a l ) \ T a g I n f o \ V a l o r < / K e y > < / D i a g r a m O b j e c t K e y > < D i a g r a m O b j e c t K e y > < K e y > M e a s u r e s \ R $   E s t i m a d o   ( C o b .   F e d e r a l ) < / K e y > < / D i a g r a m O b j e c t K e y > < D i a g r a m O b j e c t K e y > < K e y > M e a s u r e s \ R $   E s t i m a d o   ( C o b .   F e d e r a l ) \ T a g I n f o \ F � r m u l a < / K e y > < / D i a g r a m O b j e c t K e y > < D i a g r a m O b j e c t K e y > < K e y > M e a s u r e s \ R $   E s t i m a d o   ( C o b .   F e d e r a l ) \ T a g I n f o \ V a l o r < / K e y > < / D i a g r a m O b j e c t K e y > < D i a g r a m O b j e c t K e y > < K e y > M e a s u r e s \ R $   E s t i m a d o   ( C F U R H ) < / K e y > < / D i a g r a m O b j e c t K e y > < D i a g r a m O b j e c t K e y > < K e y > M e a s u r e s \ R $   E s t i m a d o   ( C F U R H ) \ T a g I n f o \ F � r m u l a < / K e y > < / D i a g r a m O b j e c t K e y > < D i a g r a m O b j e c t K e y > < K e y > M e a s u r e s \ R $   E s t i m a d o   ( C F U R H ) \ T a g I n f o \ V a l o r < / K e y > < / D i a g r a m O b j e c t K e y > < D i a g r a m O b j e c t K e y > < K e y > M e a s u r e s \ R $   E s t i m a d o   ( O u t r a s ) < / K e y > < / D i a g r a m O b j e c t K e y > < D i a g r a m O b j e c t K e y > < K e y > M e a s u r e s \ R $   E s t i m a d o   ( O u t r a s ) \ T a g I n f o \ F � r m u l a < / K e y > < / D i a g r a m O b j e c t K e y > < D i a g r a m O b j e c t K e y > < K e y > M e a s u r e s \ R $   E s t i m a d o   ( O u t r a s ) \ T a g I n f o \ V a l o r < / K e y > < / D i a g r a m O b j e c t K e y > < D i a g r a m O b j e c t K e y > < K e y > C o l u m n s \ I D   A � � o < / K e y > < / D i a g r a m O b j e c t K e y > < D i a g r a m O b j e c t K e y > < K e y > C o l u m n s \ A n o < / K e y > < / D i a g r a m O b j e c t K e y > < D i a g r a m O b j e c t K e y > < K e y > C o l u m n s \ S u b P D C < / K e y > < / D i a g r a m O b j e c t K e y > < D i a g r a m O b j e c t K e y > < K e y > C o l u m n s \ P r i o r i d a d e   d o   S u b P D C < / K e y > < / D i a g r a m O b j e c t K e y > < D i a g r a m O b j e c t K e y > < K e y > C o l u m n s \ A � � o < / K e y > < / D i a g r a m O b j e c t K e y > < D i a g r a m O b j e c t K e y > < K e y > C o l u m n s \ M e t a < / K e y > < / D i a g r a m O b j e c t K e y > < D i a g r a m O b j e c t K e y > < K e y > C o l u m n s \ %   E x e c u � � o   d a   m e t a   n o   a n o < / K e y > < / D i a g r a m O b j e c t K e y > < D i a g r a m O b j e c t K e y > < K e y > C o l u m n s \ S e g m e n t o   d o   e x e c u t o r < / K e y > < / D i a g r a m O b j e c t K e y > < D i a g r a m O b j e c t K e y > < K e y > C o l u m n s \ � r e a   d e   a b r a n g � n c i a < / K e y > < / D i a g r a m O b j e c t K e y > < D i a g r a m O b j e c t K e y > < K e y > C o l u m n s \ N o m e   d a   � r e a   d e   a b r a n g � n c i a < / K e y > < / D i a g r a m O b j e c t K e y > < D i a g r a m O b j e c t K e y > < K e y > C o l u m n s \ R e c u r s o   f i n a n c e i r o   e s t i m a d o   n o   a n o   ( R $ )   -   C o b r a n � a   E s t a d u a l < / K e y > < / D i a g r a m O b j e c t K e y > < D i a g r a m O b j e c t K e y > < K e y > C o l u m n s \ R e c u r s o   f i n a n c e i r o   e s t i m a d o   n o   a n o   ( R $ )   -   C F U R H < / K e y > < / D i a g r a m O b j e c t K e y > < D i a g r a m O b j e c t K e y > < K e y > C o l u m n s \ R e c u r s o   f i n a n c e i r o   e s t i m a d o   n o   a n o   ( R $ )   -   C o b r a n � a   F e d e r a l < / K e y > < / D i a g r a m O b j e c t K e y > < D i a g r a m O b j e c t K e y > < K e y > C o l u m n s \ R e c u r s o   f i n a n c e i r o   e s t i m a d o   n o   a n o   ( R $ )   -   O u t r a s < / K e y > < / D i a g r a m O b j e c t K e y > < D i a g r a m O b j e c t K e y > < K e y > C o l u m n s \ E s p e c i f i c a r   F o n t e   -   " O u t r a s " < / K e y > < / D i a g r a m O b j e c t K e y > < D i a g r a m O b j e c t K e y > < K e y > C o l u m n s \ R e c u r s o   f i n a n c e i r o   e s t i m a d o   n o   a n o   ( R $ ) < / K e y > < / D i a g r a m O b j e c t K e y > < D i a g r a m O b j e c t K e y > < K e y > C o l u m n s \ R e c u r s o   f i n a n c e i r o   d i s p o n i b i l i z a d o   n o   a n o   ( R $ ) < / K e y > < / D i a g r a m O b j e c t K e y > < D i a g r a m O b j e c t K e y > < K e y > C o l u m n s \ R e c u r s o   f i n a n c e i r o   e x e c u t a d o   n o   a n o   ( R $ ) < / K e y > < / D i a g r a m O b j e c t K e y > < D i a g r a m O b j e c t K e y > < K e y > C o l u m n s \ J u s t i f i c a t i v a   s o b r e   e x e c u � � o   f � s i c a   e   f i n a n c e i r a < / K e y > < / D i a g r a m O b j e c t K e y > < D i a g r a m O b j e c t K e y > < K e y > C o l u m n s \ s u b P D C   c o d < / K e y > < / D i a g r a m O b j e c t K e y > < D i a g r a m O b j e c t K e y > < K e y > C o l u m n s \ %   E x e c u � � o   d a   m e t a   d o   b i � n i o < / K e y > < / D i a g r a m O b j e c t K e y > < D i a g r a m O b j e c t K e y > < K e y > C o l u m n s \ s u b P D C   o r i g < / K e y > < / D i a g r a m O b j e c t K e y > < D i a g r a m O b j e c t K e y > < K e y > C o l u m n s \ s u b P D C   a d a p t < / K e y > < / D i a g r a m O b j e c t K e y > < D i a g r a m O b j e c t K e y > < K e y > C o l u m n s \ X X X X < / K e y > < / D i a g r a m O b j e c t K e y > < D i a g r a m O b j e c t K e y > < K e y > C o l u m n s \ A d i c i o n a r   C o l u n a 3 < / K e y > < / D i a g r a m O b j e c t K e y > < D i a g r a m O b j e c t K e y > < K e y > L i n k s \ & l t ; C o l u m n s \ C o n t a g e m   d e   s u b P D C   c o d & g t ; - & l t ; M e a s u r e s \ s u b P D C   c o d & g t ; < / K e y > < / D i a g r a m O b j e c t K e y > < D i a g r a m O b j e c t K e y > < K e y > L i n k s \ & l t ; C o l u m n s \ C o n t a g e m   d e   s u b P D C   c o d & g t ; - & l t ; M e a s u r e s \ s u b P D C   c o d & g t ; \ C O L U M N < / K e y > < / D i a g r a m O b j e c t K e y > < D i a g r a m O b j e c t K e y > < K e y > L i n k s \ & l t ; C o l u m n s \ C o n t a g e m   d e   s u b P D C   c o d & g t ; - & l t ; M e a s u r e s \ s u b P D C   c o d & g t ; \ M E A S U R E 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 8 < / F o c u s C o l u m n > < F o c u s R o w > 3 < / F o c u s R o w > < S e l e c t i o n E n d C o l u m n > 8 < / S e l e c t i o n E n d C o l u m n > < S e l e c t i o n E n d R o w > 3 < / S e l e c t i o n E n d R o w > < S e l e c t i o n S t a r t C o l u m n > 8 < / S e l e c t i o n S t a r t C o l u m n > < S e l e c t i o n S t a r t R o w > 3 < / 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 M e a s u r e s \ C o n t a g e m   d e   s u b P D C   c o d < / K e y > < / a : K e y > < a : V a l u e   i : t y p e = " M e a s u r e G r i d N o d e V i e w S t a t e " > < C o l u m n > 1 5 < / C o l u m n > < L a y e d O u t > t r u e < / L a y e d O u t > < W a s U I I n v i s i b l e > t r u e < / W a s U I I n v i s i b l e > < / a : V a l u e > < / a : K e y V a l u e O f D i a g r a m O b j e c t K e y a n y T y p e z b w N T n L X > < a : K e y V a l u e O f D i a g r a m O b j e c t K e y a n y T y p e z b w N T n L X > < a : K e y > < K e y > M e a s u r e s \ C o n t a g e m   d e   s u b P D C   c o d \ T a g I n f o \ F � r m u l a < / K e y > < / a : K e y > < a : V a l u e   i : t y p e = " M e a s u r e G r i d V i e w S t a t e I D i a g r a m T a g A d d i t i o n a l I n f o " / > < / a : K e y V a l u e O f D i a g r a m O b j e c t K e y a n y T y p e z b w N T n L X > < a : K e y V a l u e O f D i a g r a m O b j e c t K e y a n y T y p e z b w N T n L X > < a : K e y > < K e y > M e a s u r e s \ C o n t a g e m   d e   s u b P D C   c o d \ T a g I n f o \ V a l o r < / K e y > < / a : K e y > < a : V a l u e   i : t y p e = " M e a s u r e G r i d V i e w S t a t e I D i a g r a m T a g A d d i t i o n a l I n f o " / > < / a : K e y V a l u e O f D i a g r a m O b j e c t K e y a n y T y p e z b w N T n L X > < a : K e y V a l u e O f D i a g r a m O b j e c t K e y a n y T y p e z b w N T n L X > < a : K e y > < K e y > M e a s u r e s \ R $   E s t i m a d o < / K e y > < / a : K e y > < a : V a l u e   i : t y p e = " M e a s u r e G r i d N o d e V i e w S t a t e " > < C o l u m n > 8 < / C o l u m n > < L a y e d O u t > t r u e < / L a y e d O u t > < R o w > 1 < / R o w > < / a : V a l u e > < / a : K e y V a l u e O f D i a g r a m O b j e c t K e y a n y T y p e z b w N T n L X > < a : K e y V a l u e O f D i a g r a m O b j e c t K e y a n y T y p e z b w N T n L X > < a : K e y > < K e y > M e a s u r e s \ R $   E s t i m a d o \ T a g I n f o \ F � r m u l a < / K e y > < / a : K e y > < a : V a l u e   i : t y p e = " M e a s u r e G r i d V i e w S t a t e I D i a g r a m T a g A d d i t i o n a l I n f o " / > < / a : K e y V a l u e O f D i a g r a m O b j e c t K e y a n y T y p e z b w N T n L X > < a : K e y V a l u e O f D i a g r a m O b j e c t K e y a n y T y p e z b w N T n L X > < a : K e y > < K e y > M e a s u r e s \ R $   E s t i m a d o \ T a g I n f o \ V a l o r < / K e y > < / a : K e y > < a : V a l u e   i : t y p e = " M e a s u r e G r i d V i e w S t a t e I D i a g r a m T a g A d d i t i o n a l I n f o " / > < / a : K e y V a l u e O f D i a g r a m O b j e c t K e y a n y T y p e z b w N T n L X > < a : K e y V a l u e O f D i a g r a m O b j e c t K e y a n y T y p e z b w N T n L X > < a : K e y > < K e y > M e a s u r e s \ R $   D i s p o n i b i l i z a d o < / K e y > < / a : K e y > < a : V a l u e   i : t y p e = " M e a s u r e G r i d N o d e V i e w S t a t e " > < C o l u m n > 8 < / C o l u m n > < L a y e d O u t > t r u e < / L a y e d O u t > < R o w > 2 < / R o w > < / a : V a l u e > < / a : K e y V a l u e O f D i a g r a m O b j e c t K e y a n y T y p e z b w N T n L X > < a : K e y V a l u e O f D i a g r a m O b j e c t K e y a n y T y p e z b w N T n L X > < a : K e y > < K e y > M e a s u r e s \ R $   D i s p o n i b i l i z a d o \ T a g I n f o \ F � r m u l a < / K e y > < / a : K e y > < a : V a l u e   i : t y p e = " M e a s u r e G r i d V i e w S t a t e I D i a g r a m T a g A d d i t i o n a l I n f o " / > < / a : K e y V a l u e O f D i a g r a m O b j e c t K e y a n y T y p e z b w N T n L X > < a : K e y V a l u e O f D i a g r a m O b j e c t K e y a n y T y p e z b w N T n L X > < a : K e y > < K e y > M e a s u r e s \ R $   D i s p o n i b i l i z a d o \ T a g I n f o \ E r r o   d e   S e m � n t i c a < / K e y > < / a : K e y > < a : V a l u e   i : t y p e = " M e a s u r e G r i d V i e w S t a t e I D i a g r a m T a g A d d i t i o n a l I n f o " / > < / a : K e y V a l u e O f D i a g r a m O b j e c t K e y a n y T y p e z b w N T n L X > < a : K e y V a l u e O f D i a g r a m O b j e c t K e y a n y T y p e z b w N T n L X > < a : K e y > < K e y > M e a s u r e s \ R $   E x e c u t a d o < / K e y > < / a : K e y > < a : V a l u e   i : t y p e = " M e a s u r e G r i d N o d e V i e w S t a t e " > < C o l u m n > 8 < / C o l u m n > < L a y e d O u t > t r u e < / L a y e d O u t > < R o w > 3 < / R o w > < / a : V a l u e > < / a : K e y V a l u e O f D i a g r a m O b j e c t K e y a n y T y p e z b w N T n L X > < a : K e y V a l u e O f D i a g r a m O b j e c t K e y a n y T y p e z b w N T n L X > < a : K e y > < K e y > M e a s u r e s \ R $   E x e c u t a d o \ T a g I n f o \ F � r m u l a < / K e y > < / a : K e y > < a : V a l u e   i : t y p e = " M e a s u r e G r i d V i e w S t a t e I D i a g r a m T a g A d d i t i o n a l I n f o " / > < / a : K e y V a l u e O f D i a g r a m O b j e c t K e y a n y T y p e z b w N T n L X > < a : K e y V a l u e O f D i a g r a m O b j e c t K e y a n y T y p e z b w N T n L X > < a : K e y > < K e y > M e a s u r e s \ R $   E x e c u t a d o \ T a g I n f o \ E r r o   d e   S e m � n t i c a < / K e y > < / a : K e y > < a : V a l u e   i : t y p e = " M e a s u r e G r i d V i e w S t a t e I D i a g r a m T a g A d d i t i o n a l I n f o " / > < / a : K e y V a l u e O f D i a g r a m O b j e c t K e y a n y T y p e z b w N T n L X > < a : K e y V a l u e O f D i a g r a m O b j e c t K e y a n y T y p e z b w N T n L X > < a : K e y > < K e y > M e a s u r e s \ R $   P D C   P r i o r i t � r i o < / K e y > < / a : K e y > < a : V a l u e   i : t y p e = " M e a s u r e G r i d N o d e V i e w S t a t e " > < C o l u m n > 8 < / C o l u m n > < L a y e d O u t > t r u e < / L a y e d O u t > < R o w > 5 < / R o w > < / a : V a l u e > < / a : K e y V a l u e O f D i a g r a m O b j e c t K e y a n y T y p e z b w N T n L X > < a : K e y V a l u e O f D i a g r a m O b j e c t K e y a n y T y p e z b w N T n L X > < a : K e y > < K e y > M e a s u r e s \ R $   P D C   P r i o r i t � r i o \ T a g I n f o \ F � r m u l a < / K e y > < / a : K e y > < a : V a l u e   i : t y p e = " M e a s u r e G r i d V i e w S t a t e I D i a g r a m T a g A d d i t i o n a l I n f o " / > < / a : K e y V a l u e O f D i a g r a m O b j e c t K e y a n y T y p e z b w N T n L X > < a : K e y V a l u e O f D i a g r a m O b j e c t K e y a n y T y p e z b w N T n L X > < a : K e y > < K e y > M e a s u r e s \ R $   P D C   P r i o r i t � r i o \ T a g I n f o \ V a l o r < / K e y > < / a : K e y > < a : V a l u e   i : t y p e = " M e a s u r e G r i d V i e w S t a t e I D i a g r a m T a g A d d i t i o n a l I n f o " / > < / a : K e y V a l u e O f D i a g r a m O b j e c t K e y a n y T y p e z b w N T n L X > < a : K e y V a l u e O f D i a g r a m O b j e c t K e y a n y T y p e z b w N T n L X > < a : K e y > < K e y > M e a s u r e s \ R $   P D C   N � o   P r i o r i t � r i o < / K e y > < / a : K e y > < a : V a l u e   i : t y p e = " M e a s u r e G r i d N o d e V i e w S t a t e " > < C o l u m n > 8 < / C o l u m n > < L a y e d O u t > t r u e < / L a y e d O u t > < R o w > 6 < / R o w > < / a : V a l u e > < / a : K e y V a l u e O f D i a g r a m O b j e c t K e y a n y T y p e z b w N T n L X > < a : K e y V a l u e O f D i a g r a m O b j e c t K e y a n y T y p e z b w N T n L X > < a : K e y > < K e y > M e a s u r e s \ R $   P D C   N � o   P r i o r i t � r i o \ T a g I n f o \ F � r m u l a < / K e y > < / a : K e y > < a : V a l u e   i : t y p e = " M e a s u r e G r i d V i e w S t a t e I D i a g r a m T a g A d d i t i o n a l I n f o " / > < / a : K e y V a l u e O f D i a g r a m O b j e c t K e y a n y T y p e z b w N T n L X > < a : K e y V a l u e O f D i a g r a m O b j e c t K e y a n y T y p e z b w N T n L X > < a : K e y > < K e y > M e a s u r e s \ R $   P D C   N � o   P r i o r i t � r i o \ T a g I n f o \ V a l o r < / K e y > < / a : K e y > < a : V a l u e   i : t y p e = " M e a s u r e G r i d V i e w S t a t e I D i a g r a m T a g A d d i t i o n a l I n f o " / > < / a : K e y V a l u e O f D i a g r a m O b j e c t K e y a n y T y p e z b w N T n L X > < a : K e y V a l u e O f D i a g r a m O b j e c t K e y a n y T y p e z b w N T n L X > < a : K e y > < K e y > M e a s u r e s \ R $   P D C   1 & a m p ; 2 < / K e y > < / a : K e y > < a : V a l u e   i : t y p e = " M e a s u r e G r i d N o d e V i e w S t a t e " > < C o l u m n > 8 < / C o l u m n > < L a y e d O u t > t r u e < / L a y e d O u t > < R o w > 7 < / R o w > < / a : V a l u e > < / a : K e y V a l u e O f D i a g r a m O b j e c t K e y a n y T y p e z b w N T n L X > < a : K e y V a l u e O f D i a g r a m O b j e c t K e y a n y T y p e z b w N T n L X > < a : K e y > < K e y > M e a s u r e s \ R $   P D C   1 & a m p ; 2 \ T a g I n f o \ F � r m u l a < / K e y > < / a : K e y > < a : V a l u e   i : t y p e = " M e a s u r e G r i d V i e w S t a t e I D i a g r a m T a g A d d i t i o n a l I n f o " / > < / a : K e y V a l u e O f D i a g r a m O b j e c t K e y a n y T y p e z b w N T n L X > < a : K e y V a l u e O f D i a g r a m O b j e c t K e y a n y T y p e z b w N T n L X > < a : K e y > < K e y > M e a s u r e s \ R $   P D C   1 & a m p ; 2 \ T a g I n f o \ V a l o r < / K e y > < / a : K e y > < a : V a l u e   i : t y p e = " M e a s u r e G r i d V i e w S t a t e I D i a g r a m T a g A d d i t i o n a l I n f o " / > < / a : K e y V a l u e O f D i a g r a m O b j e c t K e y a n y T y p e z b w N T n L X > < a : K e y V a l u e O f D i a g r a m O b j e c t K e y a n y T y p e z b w N T n L X > < a : K e y > < K e y > M e a s u r e s \ %   P D C   P r i o r i t � r i o < / K e y > < / a : K e y > < a : V a l u e   i : t y p e = " M e a s u r e G r i d N o d e V i e w S t a t e " > < C o l u m n > 8 < / C o l u m n > < L a y e d O u t > t r u e < / L a y e d O u t > < R o w > 8 < / R o w > < / a : V a l u e > < / a : K e y V a l u e O f D i a g r a m O b j e c t K e y a n y T y p e z b w N T n L X > < a : K e y V a l u e O f D i a g r a m O b j e c t K e y a n y T y p e z b w N T n L X > < a : K e y > < K e y > M e a s u r e s \ %   P D C   P r i o r i t � r i o \ T a g I n f o \ F � r m u l a < / K e y > < / a : K e y > < a : V a l u e   i : t y p e = " M e a s u r e G r i d V i e w S t a t e I D i a g r a m T a g A d d i t i o n a l I n f o " / > < / a : K e y V a l u e O f D i a g r a m O b j e c t K e y a n y T y p e z b w N T n L X > < a : K e y V a l u e O f D i a g r a m O b j e c t K e y a n y T y p e z b w N T n L X > < a : K e y > < K e y > M e a s u r e s \ %   P D C   P r i o r i t � r i o \ T a g I n f o \ V a l o r < / K e y > < / a : K e y > < a : V a l u e   i : t y p e = " M e a s u r e G r i d V i e w S t a t e I D i a g r a m T a g A d d i t i o n a l I n f o " / > < / a : K e y V a l u e O f D i a g r a m O b j e c t K e y a n y T y p e z b w N T n L X > < a : K e y V a l u e O f D i a g r a m O b j e c t K e y a n y T y p e z b w N T n L X > < a : K e y > < K e y > M e a s u r e s \ %   P D C   N � o   P r i o r i t � r i o < / K e y > < / a : K e y > < a : V a l u e   i : t y p e = " M e a s u r e G r i d N o d e V i e w S t a t e " > < C o l u m n > 8 < / C o l u m n > < L a y e d O u t > t r u e < / L a y e d O u t > < R o w > 9 < / R o w > < / a : V a l u e > < / a : K e y V a l u e O f D i a g r a m O b j e c t K e y a n y T y p e z b w N T n L X > < a : K e y V a l u e O f D i a g r a m O b j e c t K e y a n y T y p e z b w N T n L X > < a : K e y > < K e y > M e a s u r e s \ %   P D C   N � o   P r i o r i t � r i o \ T a g I n f o \ F � r m u l a < / K e y > < / a : K e y > < a : V a l u e   i : t y p e = " M e a s u r e G r i d V i e w S t a t e I D i a g r a m T a g A d d i t i o n a l I n f o " / > < / a : K e y V a l u e O f D i a g r a m O b j e c t K e y a n y T y p e z b w N T n L X > < a : K e y V a l u e O f D i a g r a m O b j e c t K e y a n y T y p e z b w N T n L X > < a : K e y > < K e y > M e a s u r e s \ %   P D C   N � o   P r i o r i t � r i o \ T a g I n f o \ V a l o r < / K e y > < / a : K e y > < a : V a l u e   i : t y p e = " M e a s u r e G r i d V i e w S t a t e I D i a g r a m T a g A d d i t i o n a l I n f o " / > < / a : K e y V a l u e O f D i a g r a m O b j e c t K e y a n y T y p e z b w N T n L X > < a : K e y V a l u e O f D i a g r a m O b j e c t K e y a n y T y p e z b w N T n L X > < a : K e y > < K e y > M e a s u r e s \ R $   E s t i m a d o   ( m i l ) < / K e y > < / a : K e y > < a : V a l u e   i : t y p e = " M e a s u r e G r i d N o d e V i e w S t a t e " > < L a y e d O u t > t r u e < / L a y e d O u t > < / a : V a l u e > < / a : K e y V a l u e O f D i a g r a m O b j e c t K e y a n y T y p e z b w N T n L X > < a : K e y V a l u e O f D i a g r a m O b j e c t K e y a n y T y p e z b w N T n L X > < a : K e y > < K e y > M e a s u r e s \ R $   E s t i m a d o   ( m i l ) \ T a g I n f o \ F � r m u l a < / K e y > < / a : K e y > < a : V a l u e   i : t y p e = " M e a s u r e G r i d V i e w S t a t e I D i a g r a m T a g A d d i t i o n a l I n f o " / > < / a : K e y V a l u e O f D i a g r a m O b j e c t K e y a n y T y p e z b w N T n L X > < a : K e y V a l u e O f D i a g r a m O b j e c t K e y a n y T y p e z b w N T n L X > < a : K e y > < K e y > M e a s u r e s \ R $   E s t i m a d o   ( m i l ) \ T a g I n f o \ V a l o r < / K e y > < / a : K e y > < a : V a l u e   i : t y p e = " M e a s u r e G r i d V i e w S t a t e I D i a g r a m T a g A d d i t i o n a l I n f o " / > < / a : K e y V a l u e O f D i a g r a m O b j e c t K e y a n y T y p e z b w N T n L X > < a : K e y V a l u e O f D i a g r a m O b j e c t K e y a n y T y p e z b w N T n L X > < a : K e y > < K e y > M e a s u r e s \ R $   E s t i m a d o   ( C o b .   E s t a d u a l ) < / K e y > < / a : K e y > < a : V a l u e   i : t y p e = " M e a s u r e G r i d N o d e V i e w S t a t e " > < L a y e d O u t > t r u e < / L a y e d O u t > < R o w > 1 < / R o w > < / a : V a l u e > < / a : K e y V a l u e O f D i a g r a m O b j e c t K e y a n y T y p e z b w N T n L X > < a : K e y V a l u e O f D i a g r a m O b j e c t K e y a n y T y p e z b w N T n L X > < a : K e y > < K e y > M e a s u r e s \ R $   E s t i m a d o   ( C o b .   E s t a d u a l ) \ T a g I n f o \ F � r m u l a < / K e y > < / a : K e y > < a : V a l u e   i : t y p e = " M e a s u r e G r i d V i e w S t a t e I D i a g r a m T a g A d d i t i o n a l I n f o " / > < / a : K e y V a l u e O f D i a g r a m O b j e c t K e y a n y T y p e z b w N T n L X > < a : K e y V a l u e O f D i a g r a m O b j e c t K e y a n y T y p e z b w N T n L X > < a : K e y > < K e y > M e a s u r e s \ R $   E s t i m a d o   ( C o b .   E s t a d u a l ) \ T a g I n f o \ V a l o r < / K e y > < / a : K e y > < a : V a l u e   i : t y p e = " M e a s u r e G r i d V i e w S t a t e I D i a g r a m T a g A d d i t i o n a l I n f o " / > < / a : K e y V a l u e O f D i a g r a m O b j e c t K e y a n y T y p e z b w N T n L X > < a : K e y V a l u e O f D i a g r a m O b j e c t K e y a n y T y p e z b w N T n L X > < a : K e y > < K e y > M e a s u r e s \ R $   E s t i m a d o   ( C o b .   F e d e r a l ) < / K e y > < / a : K e y > < a : V a l u e   i : t y p e = " M e a s u r e G r i d N o d e V i e w S t a t e " > < L a y e d O u t > t r u e < / L a y e d O u t > < R o w > 2 < / R o w > < / a : V a l u e > < / a : K e y V a l u e O f D i a g r a m O b j e c t K e y a n y T y p e z b w N T n L X > < a : K e y V a l u e O f D i a g r a m O b j e c t K e y a n y T y p e z b w N T n L X > < a : K e y > < K e y > M e a s u r e s \ R $   E s t i m a d o   ( C o b .   F e d e r a l ) \ T a g I n f o \ F � r m u l a < / K e y > < / a : K e y > < a : V a l u e   i : t y p e = " M e a s u r e G r i d V i e w S t a t e I D i a g r a m T a g A d d i t i o n a l I n f o " / > < / a : K e y V a l u e O f D i a g r a m O b j e c t K e y a n y T y p e z b w N T n L X > < a : K e y V a l u e O f D i a g r a m O b j e c t K e y a n y T y p e z b w N T n L X > < a : K e y > < K e y > M e a s u r e s \ R $   E s t i m a d o   ( C o b .   F e d e r a l ) \ T a g I n f o \ V a l o r < / K e y > < / a : K e y > < a : V a l u e   i : t y p e = " M e a s u r e G r i d V i e w S t a t e I D i a g r a m T a g A d d i t i o n a l I n f o " / > < / a : K e y V a l u e O f D i a g r a m O b j e c t K e y a n y T y p e z b w N T n L X > < a : K e y V a l u e O f D i a g r a m O b j e c t K e y a n y T y p e z b w N T n L X > < a : K e y > < K e y > M e a s u r e s \ R $   E s t i m a d o   ( C F U R H ) < / K e y > < / a : K e y > < a : V a l u e   i : t y p e = " M e a s u r e G r i d N o d e V i e w S t a t e " > < L a y e d O u t > t r u e < / L a y e d O u t > < R o w > 3 < / R o w > < / a : V a l u e > < / a : K e y V a l u e O f D i a g r a m O b j e c t K e y a n y T y p e z b w N T n L X > < a : K e y V a l u e O f D i a g r a m O b j e c t K e y a n y T y p e z b w N T n L X > < a : K e y > < K e y > M e a s u r e s \ R $   E s t i m a d o   ( C F U R H ) \ T a g I n f o \ F � r m u l a < / K e y > < / a : K e y > < a : V a l u e   i : t y p e = " M e a s u r e G r i d V i e w S t a t e I D i a g r a m T a g A d d i t i o n a l I n f o " / > < / a : K e y V a l u e O f D i a g r a m O b j e c t K e y a n y T y p e z b w N T n L X > < a : K e y V a l u e O f D i a g r a m O b j e c t K e y a n y T y p e z b w N T n L X > < a : K e y > < K e y > M e a s u r e s \ R $   E s t i m a d o   ( C F U R H ) \ T a g I n f o \ V a l o r < / K e y > < / a : K e y > < a : V a l u e   i : t y p e = " M e a s u r e G r i d V i e w S t a t e I D i a g r a m T a g A d d i t i o n a l I n f o " / > < / a : K e y V a l u e O f D i a g r a m O b j e c t K e y a n y T y p e z b w N T n L X > < a : K e y V a l u e O f D i a g r a m O b j e c t K e y a n y T y p e z b w N T n L X > < a : K e y > < K e y > M e a s u r e s \ R $   E s t i m a d o   ( O u t r a s ) < / K e y > < / a : K e y > < a : V a l u e   i : t y p e = " M e a s u r e G r i d N o d e V i e w S t a t e " > < L a y e d O u t > t r u e < / L a y e d O u t > < R o w > 4 < / R o w > < / a : V a l u e > < / a : K e y V a l u e O f D i a g r a m O b j e c t K e y a n y T y p e z b w N T n L X > < a : K e y V a l u e O f D i a g r a m O b j e c t K e y a n y T y p e z b w N T n L X > < a : K e y > < K e y > M e a s u r e s \ R $   E s t i m a d o   ( O u t r a s ) \ T a g I n f o \ F � r m u l a < / K e y > < / a : K e y > < a : V a l u e   i : t y p e = " M e a s u r e G r i d V i e w S t a t e I D i a g r a m T a g A d d i t i o n a l I n f o " / > < / a : K e y V a l u e O f D i a g r a m O b j e c t K e y a n y T y p e z b w N T n L X > < a : K e y V a l u e O f D i a g r a m O b j e c t K e y a n y T y p e z b w N T n L X > < a : K e y > < K e y > M e a s u r e s \ R $   E s t i m a d o   ( O u t r a s ) \ T a g I n f o \ V a l o r < / K e y > < / a : K e y > < a : V a l u e   i : t y p e = " M e a s u r e G r i d V i e w S t a t e I D i a g r a m T a g A d d i t i o n a l I n f o " / > < / a : K e y V a l u e O f D i a g r a m O b j e c t K e y a n y T y p e z b w N T n L X > < a : K e y V a l u e O f D i a g r a m O b j e c t K e y a n y T y p e z b w N T n L X > < a : K e y > < K e y > C o l u m n s \ I D   A � � o < / K e y > < / a : K e y > < a : V a l u e   i : t y p e = " M e a s u r e G r i d N o d e V i e w S t a t e " > < C o l u m n > 1 7 < / C o l u m n > < L a y e d O u t > t r u e < / L a y e d O u t > < / a : V a l u e > < / a : K e y V a l u e O f D i a g r a m O b j e c t K e y a n y T y p e z b w N T n L X > < a : K e y V a l u e O f D i a g r a m O b j e c t K e y a n y T y p e z b w N T n L X > < a : K e y > < K e y > C o l u m n s \ A n o < / K e y > < / a : K e y > < a : V a l u e   i : t y p e = " M e a s u r e G r i d N o d e V i e w S t a t e " > < L a y e d O u t > t r u e < / L a y e d O u t > < / a : V a l u e > < / a : K e y V a l u e O f D i a g r a m O b j e c t K e y a n y T y p e z b w N T n L X > < a : K e y V a l u e O f D i a g r a m O b j e c t K e y a n y T y p e z b w N T n L X > < a : K e y > < K e y > C o l u m n s \ S u b P D C < / K e y > < / a : K e y > < a : V a l u e   i : t y p e = " M e a s u r e G r i d N o d e V i e w S t a t e " > < C o l u m n > 1 < / C o l u m n > < L a y e d O u t > t r u e < / L a y e d O u t > < / a : V a l u e > < / a : K e y V a l u e O f D i a g r a m O b j e c t K e y a n y T y p e z b w N T n L X > < a : K e y V a l u e O f D i a g r a m O b j e c t K e y a n y T y p e z b w N T n L X > < a : K e y > < K e y > C o l u m n s \ P r i o r i d a d e   d o   S u b P D C < / K e y > < / a : K e y > < a : V a l u e   i : t y p e = " M e a s u r e G r i d N o d e V i e w S t a t e " > < C o l u m n > 2 < / C o l u m n > < L a y e d O u t > t r u e < / L a y e d O u t > < / a : V a l u e > < / a : K e y V a l u e O f D i a g r a m O b j e c t K e y a n y T y p e z b w N T n L X > < a : K e y V a l u e O f D i a g r a m O b j e c t K e y a n y T y p e z b w N T n L X > < a : K e y > < K e y > C o l u m n s \ A � � o < / K e y > < / a : K e y > < a : V a l u e   i : t y p e = " M e a s u r e G r i d N o d e V i e w S t a t e " > < C o l u m n > 3 < / C o l u m n > < L a y e d O u t > t r u e < / L a y e d O u t > < / a : V a l u e > < / a : K e y V a l u e O f D i a g r a m O b j e c t K e y a n y T y p e z b w N T n L X > < a : K e y V a l u e O f D i a g r a m O b j e c t K e y a n y T y p e z b w N T n L X > < a : K e y > < K e y > C o l u m n s \ M e t a < / K e y > < / a : K e y > < a : V a l u e   i : t y p e = " M e a s u r e G r i d N o d e V i e w S t a t e " > < C o l u m n > 4 < / C o l u m n > < L a y e d O u t > t r u e < / L a y e d O u t > < / a : V a l u e > < / a : K e y V a l u e O f D i a g r a m O b j e c t K e y a n y T y p e z b w N T n L X > < a : K e y V a l u e O f D i a g r a m O b j e c t K e y a n y T y p e z b w N T n L X > < a : K e y > < K e y > C o l u m n s \ %   E x e c u � � o   d a   m e t a   n o   a n o < / K e y > < / a : K e y > < a : V a l u e   i : t y p e = " M e a s u r e G r i d N o d e V i e w S t a t e " > < C o l u m n > 1 8 < / C o l u m n > < L a y e d O u t > t r u e < / L a y e d O u t > < / a : V a l u e > < / a : K e y V a l u e O f D i a g r a m O b j e c t K e y a n y T y p e z b w N T n L X > < a : K e y V a l u e O f D i a g r a m O b j e c t K e y a n y T y p e z b w N T n L X > < a : K e y > < K e y > C o l u m n s \ S e g m e n t o   d o   e x e c u t o r < / K e y > < / a : K e y > < a : V a l u e   i : t y p e = " M e a s u r e G r i d N o d e V i e w S t a t e " > < C o l u m n > 1 9 < / C o l u m n > < L a y e d O u t > t r u e < / L a y e d O u t > < / a : V a l u e > < / a : K e y V a l u e O f D i a g r a m O b j e c t K e y a n y T y p e z b w N T n L X > < a : K e y V a l u e O f D i a g r a m O b j e c t K e y a n y T y p e z b w N T n L X > < a : K e y > < K e y > C o l u m n s \ � r e a   d e   a b r a n g � n c i a < / K e y > < / a : K e y > < a : V a l u e   i : t y p e = " M e a s u r e G r i d N o d e V i e w S t a t e " > < C o l u m n > 6 < / C o l u m n > < L a y e d O u t > t r u e < / L a y e d O u t > < / a : V a l u e > < / a : K e y V a l u e O f D i a g r a m O b j e c t K e y a n y T y p e z b w N T n L X > < a : K e y V a l u e O f D i a g r a m O b j e c t K e y a n y T y p e z b w N T n L X > < a : K e y > < K e y > C o l u m n s \ N o m e   d a   � r e a   d e   a b r a n g � n c i a < / K e y > < / a : K e y > < a : V a l u e   i : t y p e = " M e a s u r e G r i d N o d e V i e w S t a t e " > < C o l u m n > 7 < / C o l u m n > < L a y e d O u t > t r u e < / L a y e d O u t > < / a : V a l u e > < / a : K e y V a l u e O f D i a g r a m O b j e c t K e y a n y T y p e z b w N T n L X > < a : K e y V a l u e O f D i a g r a m O b j e c t K e y a n y T y p e z b w N T n L X > < a : K e y > < K e y > C o l u m n s \ R e c u r s o   f i n a n c e i r o   e s t i m a d o   n o   a n o   ( R $ )   -   C o b r a n � a   E s t a d u a l < / K e y > < / a : K e y > < a : V a l u e   i : t y p e = " M e a s u r e G r i d N o d e V i e w S t a t e " > < C o l u m n > 2 0 < / C o l u m n > < L a y e d O u t > t r u e < / L a y e d O u t > < / a : V a l u e > < / a : K e y V a l u e O f D i a g r a m O b j e c t K e y a n y T y p e z b w N T n L X > < a : K e y V a l u e O f D i a g r a m O b j e c t K e y a n y T y p e z b w N T n L X > < a : K e y > < K e y > C o l u m n s \ R e c u r s o   f i n a n c e i r o   e s t i m a d o   n o   a n o   ( R $ )   -   C F U R H < / K e y > < / a : K e y > < a : V a l u e   i : t y p e = " M e a s u r e G r i d N o d e V i e w S t a t e " > < C o l u m n > 2 1 < / C o l u m n > < L a y e d O u t > t r u e < / L a y e d O u t > < / a : V a l u e > < / a : K e y V a l u e O f D i a g r a m O b j e c t K e y a n y T y p e z b w N T n L X > < a : K e y V a l u e O f D i a g r a m O b j e c t K e y a n y T y p e z b w N T n L X > < a : K e y > < K e y > C o l u m n s \ R e c u r s o   f i n a n c e i r o   e s t i m a d o   n o   a n o   ( R $ )   -   C o b r a n � a   F e d e r a l < / K e y > < / a : K e y > < a : V a l u e   i : t y p e = " M e a s u r e G r i d N o d e V i e w S t a t e " > < C o l u m n > 2 2 < / C o l u m n > < L a y e d O u t > t r u e < / L a y e d O u t > < / a : V a l u e > < / a : K e y V a l u e O f D i a g r a m O b j e c t K e y a n y T y p e z b w N T n L X > < a : K e y V a l u e O f D i a g r a m O b j e c t K e y a n y T y p e z b w N T n L X > < a : K e y > < K e y > C o l u m n s \ R e c u r s o   f i n a n c e i r o   e s t i m a d o   n o   a n o   ( R $ )   -   O u t r a s < / K e y > < / a : K e y > < a : V a l u e   i : t y p e = " M e a s u r e G r i d N o d e V i e w S t a t e " > < C o l u m n > 2 3 < / C o l u m n > < L a y e d O u t > t r u e < / L a y e d O u t > < / a : V a l u e > < / a : K e y V a l u e O f D i a g r a m O b j e c t K e y a n y T y p e z b w N T n L X > < a : K e y V a l u e O f D i a g r a m O b j e c t K e y a n y T y p e z b w N T n L X > < a : K e y > < K e y > C o l u m n s \ E s p e c i f i c a r   F o n t e   -   " O u t r a s " < / K e y > < / a : K e y > < a : V a l u e   i : t y p e = " M e a s u r e G r i d N o d e V i e w S t a t e " > < C o l u m n > 2 4 < / C o l u m n > < L a y e d O u t > t r u e < / L a y e d O u t > < / a : V a l u e > < / a : K e y V a l u e O f D i a g r a m O b j e c t K e y a n y T y p e z b w N T n L X > < a : K e y V a l u e O f D i a g r a m O b j e c t K e y a n y T y p e z b w N T n L X > < a : K e y > < K e y > C o l u m n s \ R e c u r s o   f i n a n c e i r o   e s t i m a d o   n o   a n o   ( R $ ) < / K e y > < / a : K e y > < a : V a l u e   i : t y p e = " M e a s u r e G r i d N o d e V i e w S t a t e " > < C o l u m n > 8 < / C o l u m n > < L a y e d O u t > t r u e < / L a y e d O u t > < / a : V a l u e > < / a : K e y V a l u e O f D i a g r a m O b j e c t K e y a n y T y p e z b w N T n L X > < a : K e y V a l u e O f D i a g r a m O b j e c t K e y a n y T y p e z b w N T n L X > < a : K e y > < K e y > C o l u m n s \ R e c u r s o   f i n a n c e i r o   d i s p o n i b i l i z a d o   n o   a n o   ( R $ ) < / K e y > < / a : K e y > < a : V a l u e   i : t y p e = " M e a s u r e G r i d N o d e V i e w S t a t e " > < C o l u m n > 9 < / C o l u m n > < L a y e d O u t > t r u e < / L a y e d O u t > < / a : V a l u e > < / a : K e y V a l u e O f D i a g r a m O b j e c t K e y a n y T y p e z b w N T n L X > < a : K e y V a l u e O f D i a g r a m O b j e c t K e y a n y T y p e z b w N T n L X > < a : K e y > < K e y > C o l u m n s \ R e c u r s o   f i n a n c e i r o   e x e c u t a d o   n o   a n o   ( R $ ) < / K e y > < / a : K e y > < a : V a l u e   i : t y p e = " M e a s u r e G r i d N o d e V i e w S t a t e " > < C o l u m n > 1 0 < / C o l u m n > < L a y e d O u t > t r u e < / L a y e d O u t > < / a : V a l u e > < / a : K e y V a l u e O f D i a g r a m O b j e c t K e y a n y T y p e z b w N T n L X > < a : K e y V a l u e O f D i a g r a m O b j e c t K e y a n y T y p e z b w N T n L X > < a : K e y > < K e y > C o l u m n s \ J u s t i f i c a t i v a   s o b r e   e x e c u � � o   f � s i c a   e   f i n a n c e i r a < / K e y > < / a : K e y > < a : V a l u e   i : t y p e = " M e a s u r e G r i d N o d e V i e w S t a t e " > < C o l u m n > 1 1 < / C o l u m n > < L a y e d O u t > t r u e < / L a y e d O u t > < / a : V a l u e > < / a : K e y V a l u e O f D i a g r a m O b j e c t K e y a n y T y p e z b w N T n L X > < a : K e y V a l u e O f D i a g r a m O b j e c t K e y a n y T y p e z b w N T n L X > < a : K e y > < K e y > C o l u m n s \ s u b P D C   c o d < / K e y > < / a : K e y > < a : V a l u e   i : t y p e = " M e a s u r e G r i d N o d e V i e w S t a t e " > < C o l u m n > 1 5 < / C o l u m n > < L a y e d O u t > t r u e < / L a y e d O u t > < / a : V a l u e > < / a : K e y V a l u e O f D i a g r a m O b j e c t K e y a n y T y p e z b w N T n L X > < a : K e y V a l u e O f D i a g r a m O b j e c t K e y a n y T y p e z b w N T n L X > < a : K e y > < K e y > C o l u m n s \ %   E x e c u � � o   d a   m e t a   d o   b i � n i o < / K e y > < / a : K e y > < a : V a l u e   i : t y p e = " M e a s u r e G r i d N o d e V i e w S t a t e " > < C o l u m n > 5 < / C o l u m n > < L a y e d O u t > t r u e < / L a y e d O u t > < / a : V a l u e > < / a : K e y V a l u e O f D i a g r a m O b j e c t K e y a n y T y p e z b w N T n L X > < a : K e y V a l u e O f D i a g r a m O b j e c t K e y a n y T y p e z b w N T n L X > < a : K e y > < K e y > C o l u m n s \ s u b P D C   o r i g < / K e y > < / a : K e y > < a : V a l u e   i : t y p e = " M e a s u r e G r i d N o d e V i e w S t a t e " > < C o l u m n > 1 6 < / C o l u m n > < L a y e d O u t > t r u e < / L a y e d O u t > < / a : V a l u e > < / a : K e y V a l u e O f D i a g r a m O b j e c t K e y a n y T y p e z b w N T n L X > < a : K e y V a l u e O f D i a g r a m O b j e c t K e y a n y T y p e z b w N T n L X > < a : K e y > < K e y > C o l u m n s \ s u b P D C   a d a p t < / K e y > < / a : K e y > < a : V a l u e   i : t y p e = " M e a s u r e G r i d N o d e V i e w S t a t e " > < C o l u m n > 1 2 < / C o l u m n > < L a y e d O u t > t r u e < / L a y e d O u t > < / a : V a l u e > < / a : K e y V a l u e O f D i a g r a m O b j e c t K e y a n y T y p e z b w N T n L X > < a : K e y V a l u e O f D i a g r a m O b j e c t K e y a n y T y p e z b w N T n L X > < a : K e y > < K e y > C o l u m n s \ X X X X < / K e y > < / a : K e y > < a : V a l u e   i : t y p e = " M e a s u r e G r i d N o d e V i e w S t a t e " > < C o l u m n > 1 3 < / C o l u m n > < L a y e d O u t > t r u e < / L a y e d O u t > < / a : V a l u e > < / a : K e y V a l u e O f D i a g r a m O b j e c t K e y a n y T y p e z b w N T n L X > < a : K e y V a l u e O f D i a g r a m O b j e c t K e y a n y T y p e z b w N T n L X > < a : K e y > < K e y > C o l u m n s \ A d i c i o n a r   C o l u n a 3 < / K e y > < / a : K e y > < a : V a l u e   i : t y p e = " M e a s u r e G r i d N o d e V i e w S t a t e " > < C o l u m n > 1 4 < / C o l u m n > < L a y e d O u t > t r u e < / L a y e d O u t > < / a : V a l u e > < / a : K e y V a l u e O f D i a g r a m O b j e c t K e y a n y T y p e z b w N T n L X > < a : K e y V a l u e O f D i a g r a m O b j e c t K e y a n y T y p e z b w N T n L X > < a : K e y > < K e y > L i n k s \ & l t ; C o l u m n s \ C o n t a g e m   d e   s u b P D C   c o d & g t ; - & l t ; M e a s u r e s \ s u b P D C   c o d & g t ; < / K e y > < / a : K e y > < a : V a l u e   i : t y p e = " M e a s u r e G r i d V i e w S t a t e I D i a g r a m L i n k " / > < / a : K e y V a l u e O f D i a g r a m O b j e c t K e y a n y T y p e z b w N T n L X > < a : K e y V a l u e O f D i a g r a m O b j e c t K e y a n y T y p e z b w N T n L X > < a : K e y > < K e y > L i n k s \ & l t ; C o l u m n s \ C o n t a g e m   d e   s u b P D C   c o d & g t ; - & l t ; M e a s u r e s \ s u b P D C   c o d & g t ; \ C O L U M N < / K e y > < / a : K e y > < a : V a l u e   i : t y p e = " M e a s u r e G r i d V i e w S t a t e I D i a g r a m L i n k E n d p o i n t " / > < / a : K e y V a l u e O f D i a g r a m O b j e c t K e y a n y T y p e z b w N T n L X > < a : K e y V a l u e O f D i a g r a m O b j e c t K e y a n y T y p e z b w N T n L X > < a : K e y > < K e y > L i n k s \ & l t ; C o l u m n s \ C o n t a g e m   d e   s u b P D C   c o d & g t ; - & l t ; M e a s u r e s \ s u b P D C   c o d & g t ; \ M E A S U R E < / K e y > < / a : K e y > < a : V a l u e   i : t y p e = " M e a s u r e G r i d V i e w S t a t e I D i a g r a m L i n k E n d p o i n t " / > < / a : K e y V a l u e O f D i a g r a m O b j e c t K e y a n y T y p e z b w N T n L X > < / V i e w S t a t e s > < / D i a g r a m M a n a g e r . S e r i a l i z a b l e D i a g r a m > < / A r r a y O f D i a g r a m M a n a g e r . S e r i a l i z a b l e D i a g r a m > ] ] > < / C u s t o m C o n t e n t > < / G e m i n i > 
</file>

<file path=customXml/item23.xml>��< ? x m l   v e r s i o n = " 1 . 0 "   e n c o d i n g = " U T F - 1 6 " ? > < G e m i n i   x m l n s = " h t t p : / / g e m i n i / p i v o t c u s t o m i z a t i o n / T a b l e O r d e r " > < C u s t o m C o n t e n t > < ! [ C D A T A [ P A P I _ 2 1 _ 2 3 _ 9 c d 8 0 f d 0 - f 1 4 1 - 4 6 3 3 - b 5 9 8 - 3 7 4 4 0 a 1 4 5 a a c , D E _ P A R A _ N ] ] > < / C u s t o m C o n t e n t > < / G e m i n i > 
</file>

<file path=customXml/item24.xml>��< ? x m l   v e r s i o n = " 1 . 0 "   e n c o d i n g = " U T F - 1 6 " ? > < G e m i n i   x m l n s = " h t t p : / / g e m i n i / p i v o t c u s t o m i z a t i o n / T a b l e X M L _ P A P I _ 2 1 _ 2 3 _ 9 c d 8 0 f d 0 - f 1 4 1 - 4 6 3 3 - b 5 9 8 - 3 7 4 4 0 a 1 4 5 a a c " > < C u s t o m C o n t e n t > < ! [ C D A T A [ < T a b l e W i d g e t G r i d S e r i a l i z a t i o n   x m l n s : x s d = " h t t p : / / w w w . w 3 . o r g / 2 0 0 1 / X M L S c h e m a "   x m l n s : x s i = " h t t p : / / w w w . w 3 . o r g / 2 0 0 1 / X M L S c h e m a - i n s t a n c e " > < C o l u m n S u g g e s t e d T y p e   / > < C o l u m n F o r m a t   / > < C o l u m n A c c u r a c y   / > < C o l u m n C u r r e n c y S y m b o l   / > < C o l u m n P o s i t i v e P a t t e r n   / > < C o l u m n N e g a t i v e P a t t e r n   / > < C o l u m n W i d t h s > < i t e m > < k e y > < s t r i n g > A n o < / s t r i n g > < / k e y > < v a l u e > < i n t > 2 4 5 < / i n t > < / v a l u e > < / i t e m > < i t e m > < k e y > < s t r i n g > S u b P D C < / s t r i n g > < / k e y > < v a l u e > < i n t > 2 1 1 < / i n t > < / v a l u e > < / i t e m > < i t e m > < k e y > < s t r i n g > P r i o r i d a d e   d o   S u b P D C < / s t r i n g > < / k e y > < v a l u e > < i n t > 1 7 1 < / i n t > < / v a l u e > < / i t e m > < i t e m > < k e y > < s t r i n g > A � � o < / s t r i n g > < / k e y > < v a l u e > < i n t > 6 6 < / i n t > < / v a l u e > < / i t e m > < i t e m > < k e y > < s t r i n g > M e t a < / s t r i n g > < / k e y > < v a l u e > < i n t > 6 8 < / i n t > < / v a l u e > < / i t e m > < i t e m > < k e y > < s t r i n g > %   E x e c u � � o   d a   m e t a   d o   b i � n i o < / s t r i n g > < / k e y > < v a l u e > < i n t > 2 2 2 < / i n t > < / v a l u e > < / i t e m > < i t e m > < k e y > < s t r i n g > %   E x e c u � � o   d a   m e t a   n o   a n o < / s t r i n g > < / k e y > < v a l u e > < i n t > 2 0 5 < / i n t > < / v a l u e > < / i t e m > < i t e m > < k e y > < s t r i n g > � r e a   d e   a b r a n g � n c i a < / s t r i n g > < / k e y > < v a l u e > < i n t > 1 6 2 < / i n t > < / v a l u e > < / i t e m > < i t e m > < k e y > < s t r i n g > N o m e   d a   � r e a   d e   a b r a n g � n c i a < / s t r i n g > < / k e y > < v a l u e > < i n t > 2 1 9 < / i n t > < / v a l u e > < / i t e m > < i t e m > < k e y > < s t r i n g > R e c u r s o   f i n a n c e i r o   e s t i m a d o   n o   a n o   ( R $ ) < / s t r i n g > < / k e y > < v a l u e > < i n t > 2 8 3 < / i n t > < / v a l u e > < / i t e m > < i t e m > < k e y > < s t r i n g > R e c u r s o   f i n a n c e i r o   d i s p o n i b i l i z a d o   n o   a n o   ( R $ ) < / s t r i n g > < / k e y > < v a l u e > < i n t > 3 2 1 < / i n t > < / v a l u e > < / i t e m > < i t e m > < k e y > < s t r i n g > R e c u r s o   f i n a n c e i r o   e x e c u t a d o   n o   a n o   ( R $ ) < / s t r i n g > < / k e y > < v a l u e > < i n t > 2 9 1 < / i n t > < / v a l u e > < / i t e m > < i t e m > < k e y > < s t r i n g > I D   A � � o < / s t r i n g > < / k e y > < v a l u e > < i n t > 8 2 < / i n t > < / v a l u e > < / i t e m > < i t e m > < k e y > < s t r i n g > J u s t i f i c a t i v a   s o b r e   e x e c u � � o   f � s i c a   e   f i n a n c e i r a < / s t r i n g > < / k e y > < v a l u e > < i n t > 3 1 4 < / i n t > < / v a l u e > < / i t e m > < i t e m > < k e y > < s t r i n g > s u b P D C   a d a p t < / s t r i n g > < / k e y > < v a l u e > < i n t > 1 2 1 < / i n t > < / v a l u e > < / i t e m > < i t e m > < k e y > < s t r i n g > A d i c i o n a r   C o l u n a 3 < / s t r i n g > < / k e y > < v a l u e > < i n t > 1 4 8 < / i n t > < / v a l u e > < / i t e m > < i t e m > < k e y > < s t r i n g > X X X X < / s t r i n g > < / k e y > < v a l u e > < i n t > 1 4 8 < / i n t > < / v a l u e > < / i t e m > < i t e m > < k e y > < s t r i n g > s u b P D C   c o d < / s t r i n g > < / k e y > < v a l u e > < i n t > 1 0 8 < / i n t > < / v a l u e > < / i t e m > < i t e m > < k e y > < s t r i n g > s u b P D C   o r i g < / s t r i n g > < / k e y > < v a l u e > < i n t > 1 1 0 < / i n t > < / v a l u e > < / i t e m > < i t e m > < k e y > < s t r i n g > S e g m e n t o   d o   e x e c u t o r < / s t r i n g > < / k e y > < v a l u e > < i n t > 1 7 6 < / i n t > < / v a l u e > < / i t e m > < i t e m > < k e y > < s t r i n g > R e c u r s o   f i n a n c e i r o   e s t i m a d o   n o   a n o   ( R $ )   -   C o b r a n � a   E s t a d u a l < / s t r i n g > < / k e y > < v a l u e > < i n t > 4 0 6 < / i n t > < / v a l u e > < / i t e m > < i t e m > < k e y > < s t r i n g > R e c u r s o   f i n a n c e i r o   e s t i m a d o   n o   a n o   ( R $ )   -   C F U R H < / s t r i n g > < / k e y > < v a l u e > < i n t > 3 3 5 < / i n t > < / v a l u e > < / i t e m > < i t e m > < k e y > < s t r i n g > R e c u r s o   f i n a n c e i r o   e s t i m a d o   n o   a n o   ( R $ )   -   C o b r a n � a   F e d e r a l < / s t r i n g > < / k e y > < v a l u e > < i n t > 4 0 1 < / i n t > < / v a l u e > < / i t e m > < i t e m > < k e y > < s t r i n g > R e c u r s o   f i n a n c e i r o   e s t i m a d o   n o   a n o   ( R $ )   -   O u t r a s < / s t r i n g > < / k e y > < v a l u e > < i n t > 3 3 5 < / i n t > < / v a l u e > < / i t e m > < i t e m > < k e y > < s t r i n g > E s p e c i f i c a r   F o n t e   -   " O u t r a s " < / s t r i n g > < / k e y > < v a l u e > < i n t > 2 0 4 < / i n t > < / v a l u e > < / i t e m > < / C o l u m n W i d t h s > < C o l u m n D i s p l a y I n d e x > < i t e m > < k e y > < s t r i n g > A n o < / s t r i n g > < / k e y > < v a l u e > < i n t > 0 < / i n t > < / v a l u e > < / i t e m > < i t e m > < k e y > < s t r i n g > S u b P D C < / s t r i n g > < / k e y > < v a l u e > < i n t > 1 < / i n t > < / v a l u e > < / i t e m > < i t e m > < k e y > < s t r i n g > P r i o r i d a d e   d o   S u b P D C < / s t r i n g > < / k e y > < v a l u e > < i n t > 2 < / i n t > < / v a l u e > < / i t e m > < i t e m > < k e y > < s t r i n g > A � � o < / s t r i n g > < / k e y > < v a l u e > < i n t > 3 < / i n t > < / v a l u e > < / i t e m > < i t e m > < k e y > < s t r i n g > M e t a < / s t r i n g > < / k e y > < v a l u e > < i n t > 4 < / i n t > < / v a l u e > < / i t e m > < i t e m > < k e y > < s t r i n g > %   E x e c u � � o   d a   m e t a   d o   b i � n i o < / s t r i n g > < / k e y > < v a l u e > < i n t > 5 < / i n t > < / v a l u e > < / i t e m > < i t e m > < k e y > < s t r i n g > %   E x e c u � � o   d a   m e t a   n o   a n o < / s t r i n g > < / k e y > < v a l u e > < i n t > 1 8 < / i n t > < / v a l u e > < / i t e m > < i t e m > < k e y > < s t r i n g > � r e a   d e   a b r a n g � n c i a < / s t r i n g > < / k e y > < v a l u e > < i n t > 6 < / i n t > < / v a l u e > < / i t e m > < i t e m > < k e y > < s t r i n g > N o m e   d a   � r e a   d e   a b r a n g � n c i a < / s t r i n g > < / k e y > < v a l u e > < i n t > 7 < / i n t > < / v a l u e > < / i t e m > < i t e m > < k e y > < s t r i n g > R e c u r s o   f i n a n c e i r o   e s t i m a d o   n o   a n o   ( R $ ) < / s t r i n g > < / k e y > < v a l u e > < i n t > 8 < / i n t > < / v a l u e > < / i t e m > < i t e m > < k e y > < s t r i n g > R e c u r s o   f i n a n c e i r o   d i s p o n i b i l i z a d o   n o   a n o   ( R $ ) < / s t r i n g > < / k e y > < v a l u e > < i n t > 9 < / i n t > < / v a l u e > < / i t e m > < i t e m > < k e y > < s t r i n g > R e c u r s o   f i n a n c e i r o   e x e c u t a d o   n o   a n o   ( R $ ) < / s t r i n g > < / k e y > < v a l u e > < i n t > 1 0 < / i n t > < / v a l u e > < / i t e m > < i t e m > < k e y > < s t r i n g > I D   A � � o < / s t r i n g > < / k e y > < v a l u e > < i n t > 1 7 < / i n t > < / v a l u e > < / i t e m > < i t e m > < k e y > < s t r i n g > J u s t i f i c a t i v a   s o b r e   e x e c u � � o   f � s i c a   e   f i n a n c e i r a < / s t r i n g > < / k e y > < v a l u e > < i n t > 1 1 < / i n t > < / v a l u e > < / i t e m > < i t e m > < k e y > < s t r i n g > s u b P D C   a d a p t < / s t r i n g > < / k e y > < v a l u e > < i n t > 1 2 < / i n t > < / v a l u e > < / i t e m > < i t e m > < k e y > < s t r i n g > A d i c i o n a r   C o l u n a 3 < / s t r i n g > < / k e y > < v a l u e > < i n t > 1 4 < / i n t > < / v a l u e > < / i t e m > < i t e m > < k e y > < s t r i n g > X X X X < / s t r i n g > < / k e y > < v a l u e > < i n t > 1 3 < / i n t > < / v a l u e > < / i t e m > < i t e m > < k e y > < s t r i n g > s u b P D C   c o d < / s t r i n g > < / k e y > < v a l u e > < i n t > 1 5 < / i n t > < / v a l u e > < / i t e m > < i t e m > < k e y > < s t r i n g > s u b P D C   o r i g < / s t r i n g > < / k e y > < v a l u e > < i n t > 1 6 < / i n t > < / v a l u e > < / i t e m > < i t e m > < k e y > < s t r i n g > S e g m e n t o   d o   e x e c u t o r < / s t r i n g > < / k e y > < v a l u e > < i n t > 1 9 < / i n t > < / v a l u e > < / i t e m > < i t e m > < k e y > < s t r i n g > R e c u r s o   f i n a n c e i r o   e s t i m a d o   n o   a n o   ( R $ )   -   C o b r a n � a   E s t a d u a l < / s t r i n g > < / k e y > < v a l u e > < i n t > 2 0 < / i n t > < / v a l u e > < / i t e m > < i t e m > < k e y > < s t r i n g > R e c u r s o   f i n a n c e i r o   e s t i m a d o   n o   a n o   ( R $ )   -   C F U R H < / s t r i n g > < / k e y > < v a l u e > < i n t > 2 1 < / i n t > < / v a l u e > < / i t e m > < i t e m > < k e y > < s t r i n g > R e c u r s o   f i n a n c e i r o   e s t i m a d o   n o   a n o   ( R $ )   -   C o b r a n � a   F e d e r a l < / s t r i n g > < / k e y > < v a l u e > < i n t > 2 2 < / i n t > < / v a l u e > < / i t e m > < i t e m > < k e y > < s t r i n g > R e c u r s o   f i n a n c e i r o   e s t i m a d o   n o   a n o   ( R $ )   -   O u t r a s < / s t r i n g > < / k e y > < v a l u e > < i n t > 2 3 < / i n t > < / v a l u e > < / i t e m > < i t e m > < k e y > < s t r i n g > E s p e c i f i c a r   F o n t e   -   " O u t r a s " < / s t r i n g > < / k e y > < v a l u e > < i n t > 2 4 < / i n t > < / v a l u e > < / i t e m > < / C o l u m n D i s p l a y I n d e x > < C o l u m n F r o z e n   / > < C o l u m n C h e c k e d   / > < C o l u m n F i l t e r > < i t e m > < k e y > < s t r i n g > A n o < / s t r i n g > < / k e y > < v a l u e > < F i l t e r E x p r e s s i o n   x s i : n i l = " t r u e "   / > < / v a l u e > < / i t e m > < i t e m > < k e y > < s t r i n g > S u b P D C < / s t r i n g > < / k e y > < v a l u e > < F i l t e r E x p r e s s i o n   x s i : n i l = " t r u e "   / > < / v a l u e > < / i t e m > < / C o l u m n F i l t e r > < S e l e c t i o n F i l t e r > < i t e m > < k e y > < s t r i n g > A n o < / s t r i n g > < / k e y > < v a l u e > < S e l e c t i o n F i l t e r   x s i : n i l = " t r u e "   / > < / v a l u e > < / i t e m > < i t e m > < k e y > < s t r i n g > S u b P D C < / s t r i n g > < / k e y > < v a l u e > < S e l e c t i o n F i l t e r   x s i : n i l = " t r u e "   / > < / v a l u e > < / i t e m > < / S e l e c t i o n F i l t e r > < F i l t e r P a r a m e t e r s > < i t e m > < k e y > < s t r i n g > A n o < / s t r i n g > < / k e y > < v a l u e > < C o m m a n d P a r a m e t e r s   / > < / v a l u e > < / i t e m > < i t e m > < k e y > < s t r i n g > S u b P D C < / s t r i n g > < / k e y > < v a l u e > < C o m m a n d P a r a m e t e r s   / > < / v a l u e > < / i t e m > < / F i l t e r P a r a m e t e r s > < S o r t B y C o l u m n > S u b P D C < / S o r t B y C o l u m n > < I s S o r t D e s c e n d i n g > f a l s e < / I s S o r t D e s c e n d i n g > < / T a b l e W i d g e t G r i d S e r i a l i z a t i o n > ] ] > < / C u s t o m C o n t e n t > < / G e m i n i > 
</file>

<file path=customXml/item25.xml>��< ? x m l   v e r s i o n = " 1 . 0 "   e n c o d i n g = " U T F - 1 6 " ? > < G e m i n i   x m l n s = " h t t p : / / g e m i n i / p i v o t c u s t o m i z a t i o n / P o w e r P i v o t V e r s i o n " > < C u s t o m C o n t e n t > < ! [ C D A T A [ 2 0 1 5 . 1 3 0 . 1 6 0 5 . 8 3 4 ] ] > < / C u s t o m C o n t e n t > < / G e m i n i > 
</file>

<file path=customXml/item26.xml>��< ? x m l   v e r s i o n = " 1 . 0 "   e n c o d i n g = " u t f - 1 6 " ? > < D a t a M a s h u p   s q m i d = " 7 3 e 1 e 0 1 7 - e 1 0 7 - 4 9 9 3 - 9 b e d - 3 8 3 b 2 d 3 6 8 2 9 d "   x m l n s = " h t t p : / / s c h e m a s . m i c r o s o f t . c o m / D a t a M a s h u p " > A A A A A B M H A A B Q S w M E F A A C A A g A m F t q V + D B H K 2 k A A A A 9 g A A A B I A H A B D b 2 5 m a W c v U G F j a 2 F n Z S 5 4 b W w g o h g A K K A U A A A A A A A A A A A A A A A A A A A A A A A A A A A A h Y 8 x D o I w G I W v Q r r T l u p g y E 9 J d J X E a G J c m 1 K h A Q q h x X I 3 B 4 / k F c Q o 6 u b 4 v v c N 7 9 2 v N 0 j H p g 4 u q r e 6 N Q m K M E W B M r L N t S k S N L h z u E I p h 5 2 Q l S h U M M n G x q P N E 1 Q 6 1 8 W E e O + x X + C 2 L w i j N C K n b H u Q p W o E + s j 6 v x x q Y 5 0 w U i E O x 9 c Y z n D E G G Z L h i m Q G U K m z V d g 0 9 5 n + w N h M 9 R u 6 B X v X L j e A 5 k j k P c H / g B Q S w M E F A A C A A g A m F t q 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b a l f o t s R j D Q Q A A E 8 W A A A T A B w A R m 9 y b X V s Y X M v U 2 V j d G l v b j E u b S C i G A A o o B Q A A A A A A A A A A A A A A A A A A A A A A A A A A A D t W N 1 u 2 z Y U v g + Q d y C U D b A B x W j c r s C w d Y B q J 1 i G L j F s d 7 s w j I K S j h O i F G m Q V N b O 8 E U f p d t F g Q F 7 C r / Y D i X L k m w m d p 0 M A 7 r 4 R g Z / v v O d w + + c Q 0 l D Z J g U Z J A / T 7 4 7 P D g 8 0 N d U Q U y O v O 7 p c S / o B + T C I y 8 I B 3 N 4 Q P B 3 J o U B H D h 9 F w F v d V K l Q J h f p X o b S v m 2 0 Z y N L m g C L 7 w h D Y H T E 2 8 8 H 3 X s D m H G f g 5 w 5 F 2 m R l F N O p K n A p 8 X i z 8 l 6 T K x + C N h E d X W G u 7 m 0 H o t p u x G m k t z D c o u T o R u Z O Z 9 M v P a z 5 5 7 c 5 9 4 g V E s T I 3 0 8 P 8 v l E v l N V e G C g t 9 S O Q N i 6 v Y 2 R A U q F s 5 + b P S 0 N x l Q M g E 6 J o F g Z E o L W y S 8 W e z J W X k f v L t E 2 9 e g X 7 F x L U l x K n W b I I k a u A D q U z D a d + C W i y f X K o Y V C v Q E Y i Y i a t 5 E b X N G a d H E h e J d Z f s o C p 9 c p L 0 C w L 5 G Z X Y Q z a V J O A G F I 1 l i T p U V O i J V E m O O 3 w / h X q 8 S i a l c w Z X E Q P v T M W t c m z e P D x g w m 1 3 X e Q k E / n L / U X + z R c u 8 s 9 U o k v d / 6 E U V w n 2 r 4 i x Q N 8 m x 7 0 q R p 2 i q 1 p U V e 5 A r k q 9 F / T O 2 0 / e t N t v 2 k / 3 k H p 1 u 1 P v P V B a C s r Z 7 3 T x y Q o r i F m E T Q W J l B 4 G c Z y 7 V 0 j c 0 2 n Y 6 3 Z I J G N 0 C 2 h 0 T Y Y Y s d b A U J T V a J D N j v 2 n z U o 4 a 1 7 f Z d b l / s k 9 f H d 3 s 6 X w z h j H 5 K q n B n B s r H 3 5 2 y q j M w d X b p H v f y A i 5 b x Z U S X 6 J 8 m 5 0 K B Y j M 7 g L k 3 w T x c 4 S 5 h B H S h X N B 0 s y t h K x a 5 q w X 0 J K H B Y Q o I q w 0 w 8 4 t U i v e / p 7 u a I 8 / i r 9 4 4 R J t J 4 9 o p p 0 + p J z e w d 5 X L S q K 3 A R B j 7 o 4 q n 4 + b e S X 6 X k z b 7 z r s k y C a K 5 K b i f Z b v g b B D 5 8 I 8 f 9 a y Y N l g H t S N 2 t B T D G n G N A Y b j l s W 1 c 2 s h n 8 G Q z c G v 0 b 5 Q p T m j G N K E l x E h E R y G z w H c J W g d q W 1 D H a T c R S v x Q c F l C A 9 G m K Y r h Z / i Y j R d a Q L L D H W 2 O L j D o v 7 a A k j S y Z M U B E B U 2 h d G 5 b g m S y J H j X 4 p N n o f 9 U k x 9 i d L N T i E y W n G n W S U l 7 g i T Q J Q e 0 I S Q q 4 s 9 f 9 H / d C c J M 6 A 2 w 7 9 + S U 9 2 E H x K m e Q p R 1 L 7 U s T s f E W 7 Z t z 7 t H X H e j G z M 9 l Y K F z K Z A n f U u t j N F b d n 3 U 4 o M r Y O G 3 V C i M a y Q b 8 z 1 O 1 n 8 r X G S Q A m 8 I a d 6 W V v L u l p B q c z t e i O 0 t R 4 r / S 1 N M i 8 f H Z m E T E B j t m o M f q 2 9 b t 6 d P q c 5 Y D F x d Y a 8 v a M Q x b I o 8 a 0 1 2 N U T K j V O F S W X T U i t g i K Y N U 7 w S i p W M x j R M Q G u o b 5 2 r 3 v o 3 b 7 4 9 S N + 0 N e t N f f r h h 7 g d l h 7 D X v s F 4 / 9 4 v / e L 7 b 4 e 1 f L q G x 9 u K 6 x 0 R h u T Q k k F T I U K J M O Q r f 2 o N 2 / P N i X x M c P a 4 8 f 1 r 6 c D 2 v / A F B L A Q I t A B Q A A g A I A J h b a l f g w R y t p A A A A P Y A A A A S A A A A A A A A A A A A A A A A A A A A A A B D b 2 5 m a W c v U G F j a 2 F n Z S 5 4 b W x Q S w E C L Q A U A A I A C A C Y W 2 p X D 8 r p q 6 Q A A A D p A A A A E w A A A A A A A A A A A A A A A A D w A A A A W 0 N v b n R l b n R f V H l w Z X N d L n h t b F B L A Q I t A B Q A A g A I A J h b a l f o t s R j D Q Q A A E 8 W A A A T A A A A A A A A A A A A A A A A A O E B A A B G b 3 J t d W x h c y 9 T Z W N 0 a W 9 u M S 5 t U E s F B g A A A A A D A A M A w g A A A D s 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V D A A A A A A A A k 0 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F J T I w U E F S Q S U y M E 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T d G F 0 d X M i I F Z h b H V l P S J z Q 2 9 t c G x l d G U i I C 8 + P E V u d H J 5 I F R 5 c G U 9 I k Z p b G x D b 2 x 1 b W 5 O Y W 1 l c y I g V m F s d W U 9 I n N b J n F 1 b 3 Q 7 M T k w J n F 1 b 3 Q 7 L C Z x d W 9 0 O z I 0 N i Z x d W 9 0 O 1 0 i I C 8 + P E V u d H J 5 I F R 5 c G U 9 I k Z p b G x D b 2 x 1 b W 5 U e X B l c y I g V m F s d W U 9 I n N C Z 1 k 9 I i A v P j x F b n R y e S B U e X B l P S J G a W x s T G F z d F V w Z G F 0 Z W Q i I F Z h b H V l P S J k M j A y M i 0 w N y 0 y N V Q y M D o 1 M T o z N S 4 x N D M 5 N j c 2 W i I g L z 4 8 R W 5 0 c n k g V H l w Z T 0 i U m V j b 3 Z l c n l U Y X J n Z X R S b 3 c i I F Z h b H V l P S J s M S I g L z 4 8 R W 5 0 c n k g V H l w Z T 0 i U m V j b 3 Z l c n l U Y X J n Z X R D b 2 x 1 b W 4 i I F Z h b H V l P S J s M T Q i I C 8 + P E V u d H J 5 I F R 5 c G U 9 I l J l Y 2 9 2 Z X J 5 V G F y Z 2 V 0 U 2 h l Z X Q i I F Z h b H V l P S J z Z G U t c G F y Y S A y N D Y g M T k w I i A v P j x F b n R y e S B U e X B l P S J G a W x s V G F y Z 2 V 0 I i B W Y W x 1 Z T 0 i c 0 R F X 1 B B U k F f Q i I g L z 4 8 R W 5 0 c n k g V H l w Z T 0 i U X V l c n l J R C I g V m F s d W U 9 I n M 3 M T g w M G J m O S 0 z M j M 5 L T R m M T U t O D g 3 O S 0 x O D E 0 M j Y z N m I w Y j M i I C 8 + P E V u d H J 5 I F R 5 c G U 9 I k Z p b G x F c n J v c k N v d W 5 0 I i B W Y W x 1 Z T 0 i b D A i I C 8 + P E V u d H J 5 I F R 5 c G U 9 I l J l b G F 0 a W 9 u c 2 h p c E l u Z m 9 D b 2 5 0 Y W l u Z X I i I F Z h b H V l P S J z e y Z x d W 9 0 O 2 N v b H V t b k N v d W 5 0 J n F 1 b 3 Q 7 O j I s J n F 1 b 3 Q 7 a 2 V 5 Q 2 9 s d W 1 u T m F t Z X M m c X V v d D s 6 W 1 0 s J n F 1 b 3 Q 7 c X V l c n l S Z W x h d G l v b n N o a X B z J n F 1 b 3 Q 7 O l t d L C Z x d W 9 0 O 2 N v b H V t b k l k Z W 5 0 a X R p Z X M m c X V v d D s 6 W y Z x d W 9 0 O 1 N l Y 3 R p b 2 4 x L 0 R F I F B B U k E g Q i 9 B d X R v U m V t b 3 Z l Z E N v b H V t b n M x L n s x O T A s M H 0 m c X V v d D s s J n F 1 b 3 Q 7 U 2 V j d G l v b j E v R E U g U E F S Q S B C L 0 F 1 d G 9 S Z W 1 v d m V k Q 2 9 s d W 1 u c z E u e z I 0 N i w x f S Z x d W 9 0 O 1 0 s J n F 1 b 3 Q 7 Q 2 9 s d W 1 u Q 2 9 1 b n Q m c X V v d D s 6 M i w m c X V v d D t L Z X l D b 2 x 1 b W 5 O Y W 1 l c y Z x d W 9 0 O z p b X S w m c X V v d D t D b 2 x 1 b W 5 J Z G V u d G l 0 a W V z J n F 1 b 3 Q 7 O l s m c X V v d D t T Z W N 0 a W 9 u M S 9 E R S B Q Q V J B I E I v Q X V 0 b 1 J l b W 9 2 Z W R D b 2 x 1 b W 5 z M S 5 7 M T k w L D B 9 J n F 1 b 3 Q 7 L C Z x d W 9 0 O 1 N l Y 3 R p b 2 4 x L 0 R F I F B B U k E g Q i 9 B d X R v U m V t b 3 Z l Z E N v b H V t b n M x L n s y N D Y s M X 0 m c X V v d D t d L C Z x d W 9 0 O 1 J l b G F 0 a W 9 u c 2 h p c E l u Z m 8 m c X V v d D s 6 W 1 1 9 I i A v P j x F b n R y e S B U e X B l P S J G a W x s R X J y b 3 J D b 2 R l I i B W Y W x 1 Z T 0 i c 1 V u a 2 5 v d 2 4 i I C 8 + P E V u d H J 5 I F R 5 c G U 9 I k Z p b G x D b 3 V u d C I g V m F s d W U 9 I m w y O S I g L z 4 8 R W 5 0 c n k g V H l w Z T 0 i Q W R k Z W R U b 0 R h d G F N b 2 R l b C I g V m F s d W U 9 I m w w I i A v P j w v U 3 R h Y m x l R W 5 0 c m l l c z 4 8 L 0 l 0 Z W 0 + P E l 0 Z W 0 + P E l 0 Z W 1 M b 2 N h d G l v b j 4 8 S X R l b V R 5 c G U + R m 9 y b X V s Y T w v S X R l b V R 5 c G U + P E l 0 Z W 1 Q Y X R o P l N l Y 3 R p b 2 4 x L 0 R F J T I w U E F S Q S U y M E I v R m 9 u d G U 8 L 0 l 0 Z W 1 Q Y X R o P j w v S X R l b U x v Y 2 F 0 a W 9 u P j x T d G F i b G V F b n R y a W V z I C 8 + P C 9 J d G V t P j x J d G V t P j x J d G V t T G 9 j Y X R p b 2 4 + P E l 0 Z W 1 U e X B l P k Z v c m 1 1 b G E 8 L 0 l 0 Z W 1 U e X B l P j x J d G V t U G F 0 a D 5 T Z W N 0 a W 9 u M S 9 E R S U y M F B B U k E l M j B C L 0 9 1 d H J h c y U y M E N v b H V u Y X M l M j B O J U M z J U E z b y U y M E R p b i V D M y V B M m 1 p Y 2 F z P C 9 J d G V t U G F 0 a D 4 8 L 0 l 0 Z W 1 M b 2 N h d G l v b j 4 8 U 3 R h Y m x l R W 5 0 c m l l c y A v P j w v S X R l b T 4 8 S X R l b T 4 8 S X R l b U x v Y 2 F 0 a W 9 u P j x J d G V t V H l w Z T 5 G b 3 J t d W x h P C 9 J d G V t V H l w Z T 4 8 S X R l b V B h d G g + U 2 V j d G l v b j E v R E U l M j B Q Q V J B J T I w Q i 9 D b 2 x 1 b m F z J T I w U m V t b 3 Z p Z G F z P C 9 J d G V t U G F 0 a D 4 8 L 0 l 0 Z W 1 M b 2 N h d G l v b j 4 8 U 3 R h Y m x l R W 5 0 c m l l c y A v P j w v S X R l b T 4 8 S X R l b T 4 8 S X R l b U x v Y 2 F 0 a W 9 u P j x J d G V t V H l w Z T 5 G b 3 J t d W x h P C 9 J d G V t V H l w Z T 4 8 S X R l b V B h d G g + U 2 V j d G l v b j E v R E U l M j B Q Q V J B J T I w Q i 9 M a W 5 o Y X M l M j B D b G F z c 2 l m a W N h Z G F z P C 9 J d G V t U G F 0 a D 4 8 L 0 l 0 Z W 1 M b 2 N h d G l v b j 4 8 U 3 R h Y m x l R W 5 0 c m l l c y A v P j w v S X R l b T 4 8 S X R l b T 4 8 S X R l b U x v Y 2 F 0 a W 9 u P j x J d G V t V H l w Z T 5 G b 3 J t d W x h P C 9 J d G V t V H l w Z T 4 8 S X R l b V B h d G g + U 2 V j d G l v b j E v R E U l M j B Q Q V J B J T I w Q i 9 D b 2 x 1 b m F z J T I w U m V v c m R l b m F k Y X M 8 L 0 l 0 Z W 1 Q Y X R o P j w v S X R l b U x v Y 2 F 0 a W 9 u P j x T d G F i b G V F b n R y a W V z I C 8 + P C 9 J d G V t P j x J d G V t P j x J d G V t T G 9 j Y X R p b 2 4 + P E l 0 Z W 1 U e X B l P k Z v c m 1 1 b G E 8 L 0 l 0 Z W 1 U e X B l P j x J d G V t U G F 0 a D 5 T Z W N 0 a W 9 u M S 9 E R S U y M F B B U k E l M j B C L 1 R p c G 8 l M j B B b H R l c m F k b z w v S X R l b V B h d G g + P C 9 J d G V t T G 9 j Y X R p b 2 4 + P F N 0 Y W J s Z U V u d H J p Z X M g L z 4 8 L 0 l 0 Z W 0 + P E l 0 Z W 0 + P E l 0 Z W 1 M b 2 N h d G l v b j 4 8 S X R l b V R 5 c G U + R m 9 y b X V s Y T w v S X R l b V R 5 c G U + P E l 0 Z W 1 Q Y X R o P l N l Y 3 R p b 2 4 x L 0 R F L V B B U k E l M j B O P C 9 J d G V t U G F 0 a D 4 8 L 0 l 0 Z W 1 M b 2 N h d G l v b j 4 8 U 3 R h Y m x l R W 5 0 c m l l c z 4 8 R W 5 0 c n k g V H l w Z T 0 i S X N Q c m l 2 Y X R l I i B W Y W x 1 Z T 0 i b D A i I C 8 + P E V u d H J 5 I F R 5 c G U 9 I k Z p b G x U Y X J n Z X Q i I F Z h b H V l P S J z R E V f U E F S Q V 9 O I i A v P j x F b n R y e S B U e X B l P S J S Z W N v d m V y e V R h c m d l d F J v d y I g V m F s d W U 9 I m w x I i A v P j x F b n R y e S B U e X B l P S J S Z W N v d m V y e V R h c m d l d E N v b H V t b i I g V m F s d W U 9 I m w x M S I g L z 4 8 R W 5 0 c n k g V H l w Z T 0 i U m V j b 3 Z l c n l U Y X J n Z X R T a G V l d C I g V m F s d W U 9 I n N k Z S 1 w Y X J h I D I 0 N i A x O T A i I C 8 + P E V u d H J 5 I F R 5 c G U 9 I k x v Y W R l Z F R v Q W 5 h b H l z a X N T Z X J 2 a W N l c y I g V m F s d W U 9 I m w w I i A v P j x F b n R y e S B U e X B l P S J G a W x s T G F z d F V w Z G F 0 Z W Q i I F Z h b H V l P S J k M j A y M i 0 w N y 0 y N V Q y M D o 1 M T o z N S 4 w O D g w M D c 4 W i I g L z 4 8 R W 5 0 c n k g V H l w Z T 0 i R m l s b E N v b H V t b l R 5 c G V z I i B W Y W x 1 Z T 0 i c 0 J n W T 0 i I C 8 + P E V u d H J 5 I F R 5 c G U 9 I k Z p b G x D b 2 x 1 b W 5 O Y W 1 l c y I g V m F s d W U 9 I n N b J n F 1 b 3 Q 7 M T k w J n F 1 b 3 Q 7 L C Z x d W 9 0 O z I 0 N i Z x d W 9 0 O 1 0 i I C 8 + P E V u d H J 5 I F R 5 c G U 9 I k Z p b G x T d G F 0 d X M i I F Z h b H V l P S J z Q 2 9 t c G x l d G U 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H D p 8 O j b y I g L z 4 8 R W 5 0 c n k g V H l w Z T 0 i R m l s b G V k Q 2 9 t c G x l d G V S Z X N 1 b H R U b 1 d v c m t z a G V l d C I g V m F s d W U 9 I m w x I i A v P j x F b n R y e S B U e X B l P S J R d W V y e U l E I i B W Y W x 1 Z T 0 i c z A 4 N D R l N z A 3 L W I 1 Z W E t N D A 1 Z i 0 4 M G Y w L W E 1 M z A x M D U x M T M y Y S I g L z 4 8 R W 5 0 c n k g V H l w Z T 0 i R m l s b E V y c m 9 y Q 2 9 1 b n Q i I F Z h b H V l P S J s M C I g L z 4 8 R W 5 0 c n k g V H l w Z T 0 i U m V s Y X R p b 2 5 z a G l w S W 5 m b 0 N v b n R h a W 5 l c i I g V m F s d W U 9 I n N 7 J n F 1 b 3 Q 7 Y 2 9 s d W 1 u Q 2 9 1 b n Q m c X V v d D s 6 M i w m c X V v d D t r Z X l D b 2 x 1 b W 5 O Y W 1 l c y Z x d W 9 0 O z p b X S w m c X V v d D t x d W V y e V J l b G F 0 a W 9 u c 2 h p c H M m c X V v d D s 6 W 1 0 s J n F 1 b 3 Q 7 Y 2 9 s d W 1 u S W R l b n R p d G l l c y Z x d W 9 0 O z p b J n F 1 b 3 Q 7 U 2 V j d G l v b j E v R E U t U E F S Q S B O L 0 F 1 d G 9 S Z W 1 v d m V k Q 2 9 s d W 1 u c z E u e z E 5 M C w w f S Z x d W 9 0 O y w m c X V v d D t T Z W N 0 a W 9 u M S 9 E R S 1 Q Q V J B I E 4 v Q X V 0 b 1 J l b W 9 2 Z W R D b 2 x 1 b W 5 z M S 5 7 M j Q 2 L D F 9 J n F 1 b 3 Q 7 X S w m c X V v d D t D b 2 x 1 b W 5 D b 3 V u d C Z x d W 9 0 O z o y L C Z x d W 9 0 O 0 t l e U N v b H V t b k 5 h b W V z J n F 1 b 3 Q 7 O l t d L C Z x d W 9 0 O 0 N v b H V t b k l k Z W 5 0 a X R p Z X M m c X V v d D s 6 W y Z x d W 9 0 O 1 N l Y 3 R p b 2 4 x L 0 R F L V B B U k E g T i 9 B d X R v U m V t b 3 Z l Z E N v b H V t b n M x L n s x O T A s M H 0 m c X V v d D s s J n F 1 b 3 Q 7 U 2 V j d G l v b j E v R E U t U E F S Q S B O L 0 F 1 d G 9 S Z W 1 v d m V k Q 2 9 s d W 1 u c z E u e z I 0 N i w x f S Z x d W 9 0 O 1 0 s J n F 1 b 3 Q 7 U m V s Y X R p b 2 5 z a G l w S W 5 m b y Z x d W 9 0 O z p b X X 0 i I C 8 + P E V u d H J 5 I F R 5 c G U 9 I k Z p b G x F c n J v c k N v Z G U i I F Z h b H V l P S J z V W 5 r b m 9 3 b i I g L z 4 8 R W 5 0 c n k g V H l w Z T 0 i R m l s b E N v d W 5 0 I i B W Y W x 1 Z T 0 i b D M y I i A v P j x F b n R y e S B U e X B l P S J B Z G R l Z F R v R G F 0 Y U 1 v Z G V s I i B W Y W x 1 Z T 0 i b D A i I C 8 + P C 9 T d G F i b G V F b n R y a W V z P j w v S X R l b T 4 8 S X R l b T 4 8 S X R l b U x v Y 2 F 0 a W 9 u P j x J d G V t V H l w Z T 5 G b 3 J t d W x h P C 9 J d G V t V H l w Z T 4 8 S X R l b V B h d G g + U 2 V j d G l v b j E v R E U t U E F S Q S U y M E 4 v R m 9 u d G U 8 L 0 l 0 Z W 1 Q Y X R o P j w v S X R l b U x v Y 2 F 0 a W 9 u P j x T d G F i b G V F b n R y a W V z I C 8 + P C 9 J d G V t P j x J d G V t P j x J d G V t T G 9 j Y X R p b 2 4 + P E l 0 Z W 1 U e X B l P k Z v c m 1 1 b G E 8 L 0 l 0 Z W 1 U e X B l P j x J d G V t U G F 0 a D 5 T Z W N 0 a W 9 u M S 9 E R S 1 Q Q V J B J T I w T i 9 P d X R y Y X M l M j B D b 2 x 1 b m F z J T I w T i V D M y V B M 2 8 l M j B E a W 4 l Q z M l Q T J t a W N h c z w v S X R l b V B h d G g + P C 9 J d G V t T G 9 j Y X R p b 2 4 + P F N 0 Y W J s Z U V u d H J p Z X M g L z 4 8 L 0 l 0 Z W 0 + P E l 0 Z W 0 + P E l 0 Z W 1 M b 2 N h d G l v b j 4 8 S X R l b V R 5 c G U + R m 9 y b X V s Y T w v S X R l b V R 5 c G U + P E l 0 Z W 1 Q Y X R o P l N l Y 3 R p b 2 4 x L 0 R F L V B B U k E l M j B O L 0 N v b H V u Y X M l M j B S Z W 1 v d m l k Y X M 8 L 0 l 0 Z W 1 Q Y X R o P j w v S X R l b U x v Y 2 F 0 a W 9 u P j x T d G F i b G V F b n R y a W V z I C 8 + P C 9 J d G V t P j x J d G V t P j x J d G V t T G 9 j Y X R p b 2 4 + P E l 0 Z W 1 U e X B l P k Z v c m 1 1 b G E 8 L 0 l 0 Z W 1 U e X B l P j x J d G V t U G F 0 a D 5 T Z W N 0 a W 9 u M S 9 E R S 1 Q Q V J B J T I w T i 9 D b 2 x 1 b m F z J T I w U m V u b 2 1 l Y W R h c z w v S X R l b V B h d G g + P C 9 J d G V t T G 9 j Y X R p b 2 4 + P F N 0 Y W J s Z U V u d H J p Z X M g L z 4 8 L 0 l 0 Z W 0 + P E l 0 Z W 0 + P E l 0 Z W 1 M b 2 N h d G l v b j 4 8 S X R l b V R 5 c G U + R m 9 y b X V s Y T w v S X R l b V R 5 c G U + P E l 0 Z W 1 Q Y X R o P l N l Y 3 R p b 2 4 x L 0 R F L V B B U k E l M j B O L 0 x p b m h h c y U y M E N s Y X N z a W Z p Y 2 F k Y X M 8 L 0 l 0 Z W 1 Q Y X R o P j w v S X R l b U x v Y 2 F 0 a W 9 u P j x T d G F i b G V F b n R y a W V z I C 8 + P C 9 J d G V t P j x J d G V t P j x J d G V t T G 9 j Y X R p b 2 4 + P E l 0 Z W 1 U e X B l P k Z v c m 1 1 b G E 8 L 0 l 0 Z W 1 U e X B l P j x J d G V t U G F 0 a D 5 T Z W N 0 a W 9 u M S 9 E R S 1 Q Q V J B J T I w T i 9 D b 2 x 1 b m F z J T I w U m V v c m R l b m F k Y X M 8 L 0 l 0 Z W 1 Q Y X R o P j w v S X R l b U x v Y 2 F 0 a W 9 u P j x T d G F i b G V F b n R y a W V z I C 8 + P C 9 J d G V t P j x J d G V t P j x J d G V t T G 9 j Y X R p b 2 4 + P E l 0 Z W 1 U e X B l P k Z v c m 1 1 b G E 8 L 0 l 0 Z W 1 U e X B l P j x J d G V t U G F 0 a D 5 T Z W N 0 a W 9 u M S 9 E R S 1 Q Q V J B J T I w T i 9 U a X B v J T I w Q W x 0 Z X J h Z G 8 8 L 0 l 0 Z W 1 Q Y X R o P j w v S X R l b U x v Y 2 F 0 a W 9 u P j x T d G F i b G V F b n R y a W V z I C 8 + P C 9 J d G V t P j x J d G V t P j x J d G V t T G 9 j Y X R p b 2 4 + P E l 0 Z W 1 U e X B l P k Z v c m 1 1 b G E 8 L 0 l 0 Z W 1 U e X B l P j x J d G V t U G F 0 a D 5 T Z W N 0 a W 9 u M S 9 E R S U y M F B B U k E l M j B C L 0 N v b H V u Y X M l M j B S Z W 5 v b W V h Z G F z P C 9 J d G V t U G F 0 a D 4 8 L 0 l 0 Z W 1 M b 2 N h d G l v b j 4 8 U 3 R h Y m x l R W 5 0 c m l l c y A v P j w v S X R l b T 4 8 S X R l b T 4 8 S X R l b U x v Y 2 F 0 a W 9 u P j x J d G V t V H l w Z T 5 G b 3 J t d W x h P C 9 J d G V t V H l w Z T 4 8 S X R l b V B h d G g + U 2 V j d G l v b j E v U E F Q S T I w X z I y X z I 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B Z G R l Z F R v R G F 0 Y U 1 v Z G V s I i B W Y W x 1 Z T 0 i b D A i I C 8 + P E V u d H J 5 I F R 5 c G U 9 I k 5 h d m l n Y X R p b 2 5 T d G V w T m F t Z S I g V m F s d W U 9 I n N O Y X Z l Z 2 H D p 8 O j b y I g L z 4 8 R W 5 0 c n k g V H l w Z T 0 i R m l s b E x h c 3 R V c G R h d G V k I i B W Y W x 1 Z T 0 i Z D I w M j I t M D Y t M j R U M T g 6 M z A 6 N T A u N j U w N z I x M l o i I C 8 + P E V u d H J 5 I F R 5 c G U 9 I k Z p b G x T d G F 0 d X M i I F Z h b H V l P S J z Q 2 9 t c G x l d G U i I C 8 + P C 9 T d G F i b G V F b n R y a W V z P j w v S X R l b T 4 8 S X R l b T 4 8 S X R l b U x v Y 2 F 0 a W 9 u P j x J d G V t V H l w Z T 5 G b 3 J t d W x h P C 9 J d G V t V H l w Z T 4 8 S X R l b V B h d G g + U 2 V j d G l v b j E v U E F Q S T I w X z I y X z I z L 0 Z v b n R l P C 9 J d G V t U G F 0 a D 4 8 L 0 l 0 Z W 1 M b 2 N h d G l v b j 4 8 U 3 R h Y m x l R W 5 0 c m l l c y A v P j w v S X R l b T 4 8 S X R l b T 4 8 S X R l b U x v Y 2 F 0 a W 9 u P j x J d G V t V H l w Z T 5 G b 3 J t d W x h P C 9 J d G V t V H l w Z T 4 8 S X R l b V B h d G g + U 2 V j d G l v b j E v U E F Q S T I w X z I x P C 9 J d G V t U G F 0 a D 4 8 L 0 l 0 Z W 1 M b 2 N h d G l v b j 4 8 U 3 R h Y m x l R W 5 0 c m l l c z 4 8 R W 5 0 c n k g V H l w Z T 0 i S X N Q c m l 2 Y X R l I i B W Y W x 1 Z T 0 i b D A i I C 8 + P E V u d H J 5 I F R 5 c G U 9 I k Z p b G x F b m F i b G V k I i B W Y W x 1 Z T 0 i b D A i I C 8 + P E V u d H J 5 I F R 5 c G U 9 I k J 1 Z m Z l c k 5 l e H R S Z W Z y Z X N o I i B W Y W x 1 Z T 0 i b D E i I C 8 + P E V u d H J 5 I F R 5 c G U 9 I k Z p b G x l Z E N v b X B s Z X R l U m V z d W x 0 V G 9 X b 3 J r c 2 h l Z X Q i I F Z h b H V l P S J s M C I g L z 4 8 R W 5 0 c n k g V H l w Z T 0 i Q W R k Z W R U b 0 R h d G F N b 2 R l b C I g V m F s d W U 9 I m w w I i A v P j x F b n R y e S B U e X B l P S J S Z X N 1 b H R U e X B l I i B W Y W x 1 Z T 0 i c 1 R h Y m x l I i A v P j x F b n R y e S B U e X B l P S J G a W x s V G 9 E Y X R h T W 9 k Z W x F b m F i b G V k I i B W Y W x 1 Z T 0 i b D A i I C 8 + P E V u d H J 5 I F R 5 c G U 9 I k Z p b G x P Y m p l Y 3 R U e X B l I i B W Y W x 1 Z T 0 i c 0 N v b m 5 l Y 3 R p b 2 5 P b m x 5 I i A v P j x F b n R y e S B U e X B l P S J G a W x s R X J y b 3 J D b 2 R l I i B W Y W x 1 Z T 0 i c 1 V u a 2 5 v d 2 4 i I C 8 + P E V u d H J 5 I F R 5 c G U 9 I k 5 h d m l n Y X R p b 2 5 T d G V w T m F t Z S I g V m F s d W U 9 I n N O Y X Z l Z 2 H D p 8 O j b y I g L z 4 8 R W 5 0 c n k g V H l w Z T 0 i R m l s b E x h c 3 R V c G R h d G V k I i B W Y W x 1 Z T 0 i Z D I w M j I t M D c t M j J U M j A 6 M j M 6 M T A u N D c 1 O T k 3 M V o i I C 8 + P E V u d H J 5 I F R 5 c G U 9 I k Z p b G x T d G F 0 d X M i I F Z h b H V l P S J z Q 2 9 t c G x l d G U i I C 8 + P C 9 T d G F i b G V F b n R y a W V z P j w v S X R l b T 4 8 S X R l b T 4 8 S X R l b U x v Y 2 F 0 a W 9 u P j x J d G V t V H l w Z T 5 G b 3 J t d W x h P C 9 J d G V t V H l w Z T 4 8 S X R l b V B h d G g + U 2 V j d G l v b j E v U E F Q S T I w X z I x L 0 Z v b n R l P C 9 J d G V t U G F 0 a D 4 8 L 0 l 0 Z W 1 M b 2 N h d G l v b j 4 8 U 3 R h Y m x l R W 5 0 c m l l c y A v P j w v S X R l b T 4 8 S X R l b T 4 8 S X R l b U x v Y 2 F 0 a W 9 u P j x J d G V t V H l w Z T 5 G b 3 J t d W x h P C 9 J d G V t V H l w Z T 4 8 S X R l b V B h d G g + U 2 V j d G l v b j E v U E F Q S V 8 y M V 8 y M z w v S X R l b V B h d G g + P C 9 J d G V t T G 9 j Y X R p b 2 4 + P F N 0 Y W J s Z U V u d H J p Z X M + P E V u d H J 5 I F R 5 c G U 9 I k l z U H J p d m F 0 Z S I g V m F s d W U 9 I m w w I i A v P j x F b n R y e S B U e X B l P S J G a W x s R W 5 h Y m x l Z C I g V m F s d W U 9 I m w w I i A v P j x F b n R y e S B U e X B l P S J O Y X Z p Z 2 F 0 a W 9 u U 3 R l c E 5 h b W U i I F Z h b H V l P S J z T m F 2 Z W d h w 6 f D o 2 8 i I C 8 + P E V u d H J 5 I F R 5 c G U 9 I k 5 h b W V V c G R h d G V k Q W Z 0 Z X J G a W x s I i B W Y W x 1 Z T 0 i b D A i I C 8 + P E V u d H J 5 I F R 5 c G U 9 I l J l c 3 V s d F R 5 c G U i I F Z h b H V l P S J z V G F i b G U i I C 8 + P E V u d H J 5 I F R 5 c G U 9 I k J 1 Z m Z l c k 5 l e H R S Z W Z y Z X N o I i B W Y W x 1 Z T 0 i b D E i I C 8 + P E V u d H J 5 I F R 5 c G U 9 I k Z p b G x l Z E N v b X B s Z X R l U m V z d W x 0 V G 9 X b 3 J r c 2 h l Z X Q i I F Z h b H V l P S J s M C I g L z 4 8 R W 5 0 c n k g V H l w Z T 0 i U X V l c n l J R C I g V m F s d W U 9 I n M y O T Y z M D M 4 Z S 0 0 N T k 0 L T Q 3 M G M t O T Q 1 Z i 0 3 O T h l M G V j M T J m N G Q i I C 8 + P E V u d H J 5 I F R 5 c G U 9 I k Z p b G x U b 0 R h d G F N b 2 R l b E V u Y W J s Z W Q i I F Z h b H V l P S J s M S I g L z 4 8 R W 5 0 c n k g V H l w Z T 0 i R m l s b E 9 i a m V j d F R 5 c G U i I F Z h b H V l P S J z Q 2 9 u b m V j d G l v b k 9 u b H k i I C 8 + P E V u d H J 5 I F R 5 c G U 9 I k Z p b G x M Y X N 0 V X B k Y X R l Z C I g V m F s d W U 9 I m Q y M D I z L T E x L T E w V D E 0 O j I 4 O j Q 1 L j Q y M T I w M j Z a I i A v P j x F b n R y e S B U e X B l P S J G a W x s R X J y b 3 J D b 3 V u d C I g V m F s d W U 9 I m w w I i A v P j x F b n R y e S B U e X B l P S J G a W x s Q 2 9 s d W 1 u V H l w Z X M i I F Z h b H V l P S J z Q U F N R 0 J n W U d B Q V l B Q U F V R k J R V U F C U V V G Q U F N R k F 3 P T 0 i I C 8 + P E V u d H J 5 I F R 5 c G U 9 I k Z p b G x F c n J v c k N v Z G U i I F Z h b H V l P S J z V W 5 r b m 9 3 b i I g L z 4 8 R W 5 0 c n k g V H l w Z T 0 i R m l s b E N v b H V t b k 5 h b W V z I i B W Y W x 1 Z T 0 i c 1 s m c X V v d D t J R C B B w 6 f D o 2 8 m c X V v d D s s J n F 1 b 3 Q 7 Q W 5 v J n F 1 b 3 Q 7 L C Z x d W 9 0 O 1 N 1 Y l B E Q y Z x d W 9 0 O y w m c X V v d D t Q c m l v c m l k Y W R l I G R v I F N 1 Y l B E Q y Z x d W 9 0 O y w m c X V v d D t B w 6 f D o 2 8 m c X V v d D s s J n F 1 b 3 Q 7 T W V 0 Y S Z x d W 9 0 O y w m c X V v d D s l I E V 4 Z W N 1 w 6 f D o 2 8 g Z G E g b W V 0 Y S B u b y B h b m 8 m c X V v d D s s J n F 1 b 3 Q 7 U 2 V n b W V u d G 8 g Z G 8 g Z X h l Y 3 V 0 b 3 I m c X V v d D s s J n F 1 b 3 Q 7 w 4 F y Z W E g Z G U g Y W J y Y W 5 n w 6 p u Y 2 l h J n F 1 b 3 Q 7 L C Z x d W 9 0 O 0 5 v b W U g Z G E g w 6 F y Z W E g Z G U g Y W J y Y W 5 n w 6 p u Y 2 l h J n F 1 b 3 Q 7 L C Z x d W 9 0 O 1 J l Y 3 V y c 2 8 g Z m l u Y W 5 j Z W l y b y B l c 3 R p b W F k b y B u b y B h b m 9 c b i h S J C k g L S B D b 2 J y Y W 7 D p 2 E g R X N 0 Y W R 1 Y W w m c X V v d D s s J n F 1 b 3 Q 7 U m V j d X J z b y B m a W 5 h b m N l a X J v I G V z d G l t Y W R v I G 5 v I G F u b y A o U i Q p I C 0 g Q 0 Z V U k g m c X V v d D s s J n F 1 b 3 Q 7 U m V j d X J z b y B m a W 5 h b m N l a X J v I G V z d G l t Y W R v I G 5 v I G F u b 1 x u K F I k K S A t I E N v Y n J h b s O n Y S B G Z W R l c m F s J n F 1 b 3 Q 7 L C Z x d W 9 0 O 1 J l Y 3 V y c 2 8 g Z m l u Y W 5 j Z W l y b y B l c 3 R p b W F k b y B u b y B h b m 8 g K F I k K S A t I E 9 1 d H J h c y Z x d W 9 0 O y w m c X V v d D t F c 3 B l Y 2 l m a W N h c i B G b 2 5 0 Z S A t I F w m c X V v d D t P d X R y Y X N c J n F 1 b 3 Q 7 J n F 1 b 3 Q 7 L C Z x d W 9 0 O 1 J l Y 3 V y c 2 8 g Z m l u Y W 5 j Z W l y b y B l c 3 R p b W F k b y B u b y B h b m 9 c b i h S J C k m c X V v d D s s J n F 1 b 3 Q 7 U m V j d X J z b y B m a W 5 h b m N l a X J v I G R p c 3 B v b m l i a W x p e m F k b y B u b y B h b m 8 g K F I k K S Z x d W 9 0 O y w m c X V v d D t S Z W N 1 c n N v I G Z p b m F u Y 2 V p c m 8 g Z X h l Y 3 V 0 Y W R v I G 5 v I G F u b y A o U i Q p J n F 1 b 3 Q 7 L C Z x d W 9 0 O 0 p 1 c 3 R p Z m l j Y X R p d m E g c 2 9 i c m U g Z X h l Y 3 X D p 8 O j b y B m w 6 1 z a W N h I G U g Z m l u Y W 5 j Z W l y Y S Z x d W 9 0 O y w m c X V v d D t z d W J Q R E M g Y 2 9 k J n F 1 b 3 Q 7 L C Z x d W 9 0 O y U g R X h l Y 3 X D p 8 O j b y B k Y S B t Z X R h I G R v I G J p w 6 p u a W 8 m c X V v d D s s J n F 1 b 3 Q 7 c 3 V i U E R D I G 9 y a W c m c X V v d D t d I i A v P j x F b n R y e S B U e X B l P S J G a W x s Q 2 9 1 b n Q i I F Z h b H V l P S J s M T Y 0 I i A v P j x F b n R y e S B U e X B l P S J G a W x s U 3 R h d H V z I i B W Y W x 1 Z T 0 i c 0 N v b X B s Z X R l I i A v P j x F b n R y e S B U e X B l P S J B Z G R l Z F R v R G F 0 Y U 1 v Z G V s I i B W Y W x 1 Z T 0 i b D E i I C 8 + P E V u d H J 5 I F R 5 c G U 9 I l J l b G F 0 a W 9 u c 2 h p c E l u Z m 9 D b 2 5 0 Y W l u Z X I i I F Z h b H V l P S J z e y Z x d W 9 0 O 2 N v b H V t b k N v d W 5 0 J n F 1 b 3 Q 7 O j I y L C Z x d W 9 0 O 2 t l e U N v b H V t b k 5 h b W V z J n F 1 b 3 Q 7 O l t d L C Z x d W 9 0 O 3 F 1 Z X J 5 U m V s Y X R p b 2 5 z a G l w c y Z x d W 9 0 O z p b X S w m c X V v d D t j b 2 x 1 b W 5 J Z G V u d G l 0 a W V z J n F 1 b 3 Q 7 O l s m c X V v d D t T Z W N 0 a W 9 u M S 9 Q Q V B J X z I x X z I z L 1 R p c G 8 g Q W x 0 Z X J h Z G 8 u e 0 l E I E H D p 8 O j b y w w f S Z x d W 9 0 O y w m c X V v d D t T Z W N 0 a W 9 u M S 9 Q Q V B J X z I x X z I z L 1 R p c G 8 g Q W x 0 Z X J h Z G 8 u e 0 F u b y w x f S Z x d W 9 0 O y w m c X V v d D t T Z W N 0 a W 9 u M S 9 Q Q V B J X z I x X z I z L 1 R p c G 8 g Q W x 0 Z X J h Z G 8 u e 1 N 1 Y l B E Q y w y f S Z x d W 9 0 O y w m c X V v d D t T Z W N 0 a W 9 u M S 9 Q Q V B J X z I x X z I z L 1 R p c G 8 g Q W x 0 Z X J h Z G 8 u e 1 B y a W 9 y a W R h Z G U g Z G 8 g U 3 V i U E R D L D N 9 J n F 1 b 3 Q 7 L C Z x d W 9 0 O 1 N l Y 3 R p b 2 4 x L 1 B B U E l f M j F f M j M v V G l w b y B B b H R l c m F k b y 5 7 Q c O n w 6 N v L D R 9 J n F 1 b 3 Q 7 L C Z x d W 9 0 O 1 N l Y 3 R p b 2 4 x L 1 B B U E l f M j F f M j M v V G l w b y B B b H R l c m F k b y 5 7 T W V 0 Y S w 1 f S Z x d W 9 0 O y w m c X V v d D t T Z W N 0 a W 9 u M S 9 Q Q V B J X z I x X z I z L 1 R p c G 8 g Q W x 0 Z X J h Z G 8 u e y U g R X h l Y 3 X D p 8 O j b y B k Y S B t Z X R h I G 5 v I G F u b y w 2 f S Z x d W 9 0 O y w m c X V v d D t T Z W N 0 a W 9 u M S 9 Q Q V B J X z I x X z I z L 1 R p c G 8 g Q W x 0 Z X J h Z G 8 u e 1 N l Z 2 1 l b n R v I G R v I G V 4 Z W N 1 d G 9 y L D d 9 J n F 1 b 3 Q 7 L C Z x d W 9 0 O 1 N l Y 3 R p b 2 4 x L 1 B B U E l f M j F f M j M v V G l w b y B B b H R l c m F k b y 5 7 w 4 F y Z W E g Z G U g Y W J y Y W 5 n w 6 p u Y 2 l h L D h 9 J n F 1 b 3 Q 7 L C Z x d W 9 0 O 1 N l Y 3 R p b 2 4 x L 1 B B U E l f M j F f M j M v V G l w b y B B b H R l c m F k b y 5 7 T m 9 t Z S B k Y S D D o X J l Y S B k Z S B h Y n J h b m f D q m 5 j a W E s O X 0 m c X V v d D s s J n F 1 b 3 Q 7 U 2 V j d G l v b j E v U E F Q S V 8 y M V 8 y M y 9 U a X B v I E F s d G V y Y W R v L n t S Z W N 1 c n N v I G Z p b m F u Y 2 V p c m 8 g Z X N 0 a W 1 h Z G 8 g b m 8 g Y W 5 v X G 4 o U i Q p I C 0 g Q 2 9 i c m F u w 6 d h I E V z d G F k d W F s L D E w f S Z x d W 9 0 O y w m c X V v d D t T Z W N 0 a W 9 u M S 9 Q Q V B J X z I x X z I z L 1 R p c G 8 g Q W x 0 Z X J h Z G 8 u e 1 J l Y 3 V y c 2 8 g Z m l u Y W 5 j Z W l y b y B l c 3 R p b W F k b y B u b y B h b m 8 g K F I k K S A t I E N G V V J I L D E x f S Z x d W 9 0 O y w m c X V v d D t T Z W N 0 a W 9 u M S 9 Q Q V B J X z I x X z I z L 1 R p c G 8 g Q W x 0 Z X J h Z G 8 u e 1 J l Y 3 V y c 2 8 g Z m l u Y W 5 j Z W l y b y B l c 3 R p b W F k b y B u b y B h b m 9 c b i h S J C k g L S B D b 2 J y Y W 7 D p 2 E g R m V k Z X J h b C w x M n 0 m c X V v d D s s J n F 1 b 3 Q 7 U 2 V j d G l v b j E v U E F Q S V 8 y M V 8 y M y 9 U a X B v I E F s d G V y Y W R v L n t S Z W N 1 c n N v I G Z p b m F u Y 2 V p c m 8 g Z X N 0 a W 1 h Z G 8 g b m 8 g Y W 5 v I C h S J C k g L S B P d X R y Y X M s M T N 9 J n F 1 b 3 Q 7 L C Z x d W 9 0 O 1 N l Y 3 R p b 2 4 x L 1 B B U E l f M j F f M j M v V G l w b y B B b H R l c m F k b y 5 7 R X N w Z W N p Z m l j Y X I g R m 9 u d G U g L S B c J n F 1 b 3 Q 7 T 3 V 0 c m F z X C Z x d W 9 0 O y w x N H 0 m c X V v d D s s J n F 1 b 3 Q 7 U 2 V j d G l v b j E v U E F Q S V 8 y M V 8 y M y 9 U a X B v I E F s d G V y Y W R v L n t S Z W N 1 c n N v I G Z p b m F u Y 2 V p c m 8 g Z X N 0 a W 1 h Z G 8 g b m 8 g Y W 5 v X G 4 o U i Q p L D E 1 f S Z x d W 9 0 O y w m c X V v d D t T Z W N 0 a W 9 u M S 9 Q Q V B J X z I x X z I z L 1 R p c G 8 g Q W x 0 Z X J h Z G 8 u e 1 J l Y 3 V y c 2 8 g Z m l u Y W 5 j Z W l y b y B k a X N w b 2 5 p Y m l s a X p h Z G 8 g b m 8 g Y W 5 v I C h S J C k s M T Z 9 J n F 1 b 3 Q 7 L C Z x d W 9 0 O 1 N l Y 3 R p b 2 4 x L 1 B B U E l f M j F f M j M v V G l w b y B B b H R l c m F k b y 5 7 U m V j d X J z b y B m a W 5 h b m N l a X J v I G V 4 Z W N 1 d G F k b y B u b y B h b m 8 g K F I k K S w x N 3 0 m c X V v d D s s J n F 1 b 3 Q 7 U 2 V j d G l v b j E v U E F Q S V 8 y M V 8 y M y 9 U a X B v I E F s d G V y Y W R v L n t K d X N 0 a W Z p Y 2 F 0 a X Z h I H N v Y n J l I G V 4 Z W N 1 w 6 f D o 2 8 g Z s O t c 2 l j Y S B l I G Z p b m F u Y 2 V p c m E s M T h 9 J n F 1 b 3 Q 7 L C Z x d W 9 0 O 1 N l Y 3 R p b 2 4 x L 1 B B U E l f M j F f M j M v V G l w b y B B b H R l c m F k b y 5 7 c 3 V i U E R D I G N v Z C w x O X 0 m c X V v d D s s J n F 1 b 3 Q 7 U 2 V j d G l v b j E v U E F Q S V 8 y M V 8 y M y 9 U a X B v I E F s d G V y Y W R v L n s l I E V 4 Z W N 1 w 6 f D o 2 8 g Z G E g b W V 0 Y S B k b y B i a c O q b m l v L D I w f S Z x d W 9 0 O y w m c X V v d D t T Z W N 0 a W 9 u M S 9 Q Q V B J X z I x X z I z L 1 R p c G 8 g Q W x 0 Z X J h Z G 8 u e 3 N 1 Y l B E Q y B v c m l n L D I x f S Z x d W 9 0 O 1 0 s J n F 1 b 3 Q 7 Q 2 9 s d W 1 u Q 2 9 1 b n Q m c X V v d D s 6 M j I s J n F 1 b 3 Q 7 S 2 V 5 Q 2 9 s d W 1 u T m F t Z X M m c X V v d D s 6 W 1 0 s J n F 1 b 3 Q 7 Q 2 9 s d W 1 u S W R l b n R p d G l l c y Z x d W 9 0 O z p b J n F 1 b 3 Q 7 U 2 V j d G l v b j E v U E F Q S V 8 y M V 8 y M y 9 U a X B v I E F s d G V y Y W R v L n t J R C B B w 6 f D o 2 8 s M H 0 m c X V v d D s s J n F 1 b 3 Q 7 U 2 V j d G l v b j E v U E F Q S V 8 y M V 8 y M y 9 U a X B v I E F s d G V y Y W R v L n t B b m 8 s M X 0 m c X V v d D s s J n F 1 b 3 Q 7 U 2 V j d G l v b j E v U E F Q S V 8 y M V 8 y M y 9 U a X B v I E F s d G V y Y W R v L n t T d W J Q R E M s M n 0 m c X V v d D s s J n F 1 b 3 Q 7 U 2 V j d G l v b j E v U E F Q S V 8 y M V 8 y M y 9 U a X B v I E F s d G V y Y W R v L n t Q c m l v c m l k Y W R l I G R v I F N 1 Y l B E Q y w z f S Z x d W 9 0 O y w m c X V v d D t T Z W N 0 a W 9 u M S 9 Q Q V B J X z I x X z I z L 1 R p c G 8 g Q W x 0 Z X J h Z G 8 u e 0 H D p 8 O j b y w 0 f S Z x d W 9 0 O y w m c X V v d D t T Z W N 0 a W 9 u M S 9 Q Q V B J X z I x X z I z L 1 R p c G 8 g Q W x 0 Z X J h Z G 8 u e 0 1 l d G E s N X 0 m c X V v d D s s J n F 1 b 3 Q 7 U 2 V j d G l v b j E v U E F Q S V 8 y M V 8 y M y 9 U a X B v I E F s d G V y Y W R v L n s l I E V 4 Z W N 1 w 6 f D o 2 8 g Z G E g b W V 0 Y S B u b y B h b m 8 s N n 0 m c X V v d D s s J n F 1 b 3 Q 7 U 2 V j d G l v b j E v U E F Q S V 8 y M V 8 y M y 9 U a X B v I E F s d G V y Y W R v L n t T Z W d t Z W 5 0 b y B k b y B l e G V j d X R v c i w 3 f S Z x d W 9 0 O y w m c X V v d D t T Z W N 0 a W 9 u M S 9 Q Q V B J X z I x X z I z L 1 R p c G 8 g Q W x 0 Z X J h Z G 8 u e 8 O B c m V h I G R l I G F i c m F u Z 8 O q b m N p Y S w 4 f S Z x d W 9 0 O y w m c X V v d D t T Z W N 0 a W 9 u M S 9 Q Q V B J X z I x X z I z L 1 R p c G 8 g Q W x 0 Z X J h Z G 8 u e 0 5 v b W U g Z G E g w 6 F y Z W E g Z G U g Y W J y Y W 5 n w 6 p u Y 2 l h L D l 9 J n F 1 b 3 Q 7 L C Z x d W 9 0 O 1 N l Y 3 R p b 2 4 x L 1 B B U E l f M j F f M j M v V G l w b y B B b H R l c m F k b y 5 7 U m V j d X J z b y B m a W 5 h b m N l a X J v I G V z d G l t Y W R v I G 5 v I G F u b 1 x u K F I k K S A t I E N v Y n J h b s O n Y S B F c 3 R h Z H V h b C w x M H 0 m c X V v d D s s J n F 1 b 3 Q 7 U 2 V j d G l v b j E v U E F Q S V 8 y M V 8 y M y 9 U a X B v I E F s d G V y Y W R v L n t S Z W N 1 c n N v I G Z p b m F u Y 2 V p c m 8 g Z X N 0 a W 1 h Z G 8 g b m 8 g Y W 5 v I C h S J C k g L S B D R l V S S C w x M X 0 m c X V v d D s s J n F 1 b 3 Q 7 U 2 V j d G l v b j E v U E F Q S V 8 y M V 8 y M y 9 U a X B v I E F s d G V y Y W R v L n t S Z W N 1 c n N v I G Z p b m F u Y 2 V p c m 8 g Z X N 0 a W 1 h Z G 8 g b m 8 g Y W 5 v X G 4 o U i Q p I C 0 g Q 2 9 i c m F u w 6 d h I E Z l Z G V y Y W w s M T J 9 J n F 1 b 3 Q 7 L C Z x d W 9 0 O 1 N l Y 3 R p b 2 4 x L 1 B B U E l f M j F f M j M v V G l w b y B B b H R l c m F k b y 5 7 U m V j d X J z b y B m a W 5 h b m N l a X J v I G V z d G l t Y W R v I G 5 v I G F u b y A o U i Q p I C 0 g T 3 V 0 c m F z L D E z f S Z x d W 9 0 O y w m c X V v d D t T Z W N 0 a W 9 u M S 9 Q Q V B J X z I x X z I z L 1 R p c G 8 g Q W x 0 Z X J h Z G 8 u e 0 V z c G V j a W Z p Y 2 F y I E Z v b n R l I C 0 g X C Z x d W 9 0 O 0 9 1 d H J h c 1 w m c X V v d D s s M T R 9 J n F 1 b 3 Q 7 L C Z x d W 9 0 O 1 N l Y 3 R p b 2 4 x L 1 B B U E l f M j F f M j M v V G l w b y B B b H R l c m F k b y 5 7 U m V j d X J z b y B m a W 5 h b m N l a X J v I G V z d G l t Y W R v I G 5 v I G F u b 1 x u K F I k K S w x N X 0 m c X V v d D s s J n F 1 b 3 Q 7 U 2 V j d G l v b j E v U E F Q S V 8 y M V 8 y M y 9 U a X B v I E F s d G V y Y W R v L n t S Z W N 1 c n N v I G Z p b m F u Y 2 V p c m 8 g Z G l z c G 9 u a W J p b G l 6 Y W R v I G 5 v I G F u b y A o U i Q p L D E 2 f S Z x d W 9 0 O y w m c X V v d D t T Z W N 0 a W 9 u M S 9 Q Q V B J X z I x X z I z L 1 R p c G 8 g Q W x 0 Z X J h Z G 8 u e 1 J l Y 3 V y c 2 8 g Z m l u Y W 5 j Z W l y b y B l e G V j d X R h Z G 8 g b m 8 g Y W 5 v I C h S J C k s M T d 9 J n F 1 b 3 Q 7 L C Z x d W 9 0 O 1 N l Y 3 R p b 2 4 x L 1 B B U E l f M j F f M j M v V G l w b y B B b H R l c m F k b y 5 7 S n V z d G l m a W N h d G l 2 Y S B z b 2 J y Z S B l e G V j d c O n w 6 N v I G b D r X N p Y 2 E g Z S B m a W 5 h b m N l a X J h L D E 4 f S Z x d W 9 0 O y w m c X V v d D t T Z W N 0 a W 9 u M S 9 Q Q V B J X z I x X z I z L 1 R p c G 8 g Q W x 0 Z X J h Z G 8 u e 3 N 1 Y l B E Q y B j b 2 Q s M T l 9 J n F 1 b 3 Q 7 L C Z x d W 9 0 O 1 N l Y 3 R p b 2 4 x L 1 B B U E l f M j F f M j M v V G l w b y B B b H R l c m F k b y 5 7 J S B F e G V j d c O n w 6 N v I G R h I G 1 l d G E g Z G 8 g Y m n D q m 5 p b y w y M H 0 m c X V v d D s s J n F 1 b 3 Q 7 U 2 V j d G l v b j E v U E F Q S V 8 y M V 8 y M y 9 U a X B v I E F s d G V y Y W R v L n t z d W J Q R E M g b 3 J p Z y w y M X 0 m c X V v d D t d L C Z x d W 9 0 O 1 J l b G F 0 a W 9 u c 2 h p c E l u Z m 8 m c X V v d D s 6 W 1 1 9 I i A v P j w v U 3 R h Y m x l R W 5 0 c m l l c z 4 8 L 0 l 0 Z W 0 + P E l 0 Z W 0 + P E l 0 Z W 1 M b 2 N h d G l v b j 4 8 S X R l b V R 5 c G U + R m 9 y b X V s Y T w v S X R l b V R 5 c G U + P E l 0 Z W 1 Q Y X R o P l N l Y 3 R p b 2 4 x L 1 B B U E l f M j F f M j M v R m 9 u d G U 8 L 0 l 0 Z W 1 Q Y X R o P j w v S X R l b U x v Y 2 F 0 a W 9 u P j x T d G F i b G V F b n R y a W V z I C 8 + P C 9 J d G V t P j x J d G V t P j x J d G V t T G 9 j Y X R p b 2 4 + P E l 0 Z W 1 U e X B l P k Z v c m 1 1 b G E 8 L 0 l 0 Z W 1 U e X B l P j x J d G V t U G F 0 a D 5 T Z W N 0 a W 9 u M S 9 Q Q V B J X z I x X z I z L 0 x p b m h h c y U y M E Z p b H R y Y W R h c z w v S X R l b V B h d G g + P C 9 J d G V t T G 9 j Y X R p b 2 4 + P F N 0 Y W J s Z U V u d H J p Z X M g L z 4 8 L 0 l 0 Z W 0 + P E l 0 Z W 0 + P E l 0 Z W 1 M b 2 N h d G l v b j 4 8 S X R l b V R 5 c G U + R m 9 y b X V s Y T w v S X R l b V R 5 c G U + P E l 0 Z W 1 Q Y X R o P l N l Y 3 R p b 2 4 x L 1 B B U E k y M F 8 y M S 9 M a W 5 o Y X M l M j B G a W x 0 c m F k Y X M 8 L 0 l 0 Z W 1 Q Y X R o P j w v S X R l b U x v Y 2 F 0 a W 9 u P j x T d G F i b G V F b n R y a W V z I C 8 + P C 9 J d G V t P j x J d G V t P j x J d G V t T G 9 j Y X R p b 2 4 + P E l 0 Z W 1 U e X B l P k Z v c m 1 1 b G E 8 L 0 l 0 Z W 1 U e X B l P j x J d G V t U G F 0 a D 5 T Z W N 0 a W 9 u M S 9 Q Q V B J M j B f M j E v V G V 4 d G 8 l M j B J b n N l c m l k b y U y M E F u d G V z J T I w Z G 8 l M j B E Z W x p b W l 0 Y W R v c j w v S X R l b V B h d G g + P C 9 J d G V t T G 9 j Y X R p b 2 4 + P F N 0 Y W J s Z U V u d H J p Z X M g L z 4 8 L 0 l 0 Z W 0 + P E l 0 Z W 0 + P E l 0 Z W 1 M b 2 N h d G l v b j 4 8 S X R l b V R 5 c G U + R m 9 y b X V s Y T w v S X R l b V R 5 c G U + P E l 0 Z W 1 Q Y X R o P l N l Y 3 R p b 2 4 x L 1 B B U E k y M F 8 y M l 8 y M y 9 Q Z X J z b 2 5 h b G l 6 Y S V D M y V B N y V D M y V B M 2 8 l M j B B Z G l j a W 9 u Y W R h P C 9 J d G V t U G F 0 a D 4 8 L 0 l 0 Z W 1 M b 2 N h d G l v b j 4 8 U 3 R h Y m x l R W 5 0 c m l l c y A v P j w v S X R l b T 4 8 S X R l b T 4 8 S X R l b U x v Y 2 F 0 a W 9 u P j x J d G V t V H l w Z T 5 G b 3 J t d W x h P C 9 J d G V t V H l w Z T 4 8 S X R l b V B h d G g + U 2 V j d G l v b j E v M j Q 2 P C 9 J d G V t U G F 0 a D 4 8 L 0 l 0 Z W 1 M b 2 N h d G l v b j 4 8 U 3 R h Y m x l R W 5 0 c m l l c z 4 8 R W 5 0 c n k g V H l w Z T 0 i S X N Q c m l 2 Y X R l I i B W Y W x 1 Z T 0 i b D A i I C 8 + P E V u d H J 5 I F R 5 c G U 9 I k Z p b G x U Y X J n Z X Q i I F Z h b H V l P S J z R E V f U E F S Q V 9 O I i A v P j x F b n R y e S B U e X B l P S J S Z W N v d m V y e V R h c m d l d F J v d y I g V m F s d W U 9 I m w x I i A v P j x F b n R y e S B U e X B l P S J S Z W N v d m V y e V R h c m d l d E N v b H V t b i I g V m F s d W U 9 I m w x M S I g L z 4 8 R W 5 0 c n k g V H l w Z T 0 i U m V j b 3 Z l c n l U Y X J n Z X R T a G V l d C I g V m F s d W U 9 I n N k Z S 1 w Y X J h I D I 0 N i A x O T A i I C 8 + P E V u d H J 5 I F R 5 c G U 9 I k x v Y W R l Z F R v Q W 5 h b H l z a X N T Z X J 2 a W N l c y I g V m F s d W U 9 I m w w I i A v P j x F b n R y e S B U e X B l P S J G a W x s R X J y b 3 J D b 2 R l I i B W Y W x 1 Z T 0 i c 1 V u a 2 5 v d 2 4 i I C 8 + P E V u d H J 5 I F R 5 c G U 9 I k Z p b G x M Y X N 0 V X B k Y X R l Z C I g V m F s d W U 9 I m Q y M D I y L T A 2 L T I 0 V D E 4 O j M w O j U w L j c z M z E z M D B a I i A v P j x F b n R y e S B U e X B l P S J G a W x s U 3 R h d H V z I i B W Y W x 1 Z T 0 i c 0 N v b X B s Z X R l 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X Z p Z 2 F 0 a W 9 u U 3 R l c E 5 h b W U i I F Z h b H V l P S J z T m F 2 Z W d h w 6 f D o 2 8 i I C 8 + P E V u d H J 5 I F R 5 c G U 9 I k Z p b G x l Z E N v b X B s Z X R l U m V z d W x 0 V G 9 X b 3 J r c 2 h l Z X Q i I F Z h b H V l P S J s M C I g L z 4 8 R W 5 0 c n k g V H l w Z T 0 i U X V l c n l J R C I g V m F s d W U 9 I n M w O D Q 0 Z T c w N y 1 i N W V h L T Q w N W Y t O D B m M C 1 h N T M w M T A 1 M T E z M m E i I C 8 + P E V u d H J 5 I F R 5 c G U 9 I k F k Z G V k V G 9 E Y X R h T W 9 k Z W w i I F Z h b H V l P S J s M C I g L z 4 8 L 1 N 0 Y W J s Z U V u d H J p Z X M + P C 9 J d G V t P j x J d G V t P j x J d G V t T G 9 j Y X R p b 2 4 + P E l 0 Z W 1 U e X B l P k Z v c m 1 1 b G E 8 L 0 l 0 Z W 1 U e X B l P j x J d G V t U G F 0 a D 5 T Z W N 0 a W 9 u M S 8 y N D Y v R m 9 u d G U 8 L 0 l 0 Z W 1 Q Y X R o P j w v S X R l b U x v Y 2 F 0 a W 9 u P j x T d G F i b G V F b n R y a W V z I C 8 + P C 9 J d G V t P j x J d G V t P j x J d G V t T G 9 j Y X R p b 2 4 + P E l 0 Z W 1 U e X B l P k Z v c m 1 1 b G E 8 L 0 l 0 Z W 1 U e X B l P j x J d G V t U G F 0 a D 5 T Z W N 0 a W 9 u M S 8 y N D Y v T 3 V 0 c m F z J T I w Q 2 9 s d W 5 h c y U y M E 4 l Q z M l Q T N v J T I w R G l u J U M z J U E y b W l j Y X M 8 L 0 l 0 Z W 1 Q Y X R o P j w v S X R l b U x v Y 2 F 0 a W 9 u P j x T d G F i b G V F b n R y a W V z I C 8 + P C 9 J d G V t P j x J d G V t P j x J d G V t T G 9 j Y X R p b 2 4 + P E l 0 Z W 1 U e X B l P k Z v c m 1 1 b G E 8 L 0 l 0 Z W 1 U e X B l P j x J d G V t U G F 0 a D 5 T Z W N 0 a W 9 u M S 8 y N D Y v Q 2 9 s d W 5 h c y U y M F J l b W 9 2 a W R h c z w v S X R l b V B h d G g + P C 9 J d G V t T G 9 j Y X R p b 2 4 + P F N 0 Y W J s Z U V u d H J p Z X M g L z 4 8 L 0 l 0 Z W 0 + P E l 0 Z W 0 + P E l 0 Z W 1 M b 2 N h d G l v b j 4 8 S X R l b V R 5 c G U + R m 9 y b X V s Y T w v S X R l b V R 5 c G U + P E l 0 Z W 1 Q Y X R o P l N l Y 3 R p b 2 4 x L z I 0 N i 9 D b 2 x 1 b m F z J T I w U m V u b 2 1 l Y W R h c z w v S X R l b V B h d G g + P C 9 J d G V t T G 9 j Y X R p b 2 4 + P F N 0 Y W J s Z U V u d H J p Z X M g L z 4 8 L 0 l 0 Z W 0 + P E l 0 Z W 0 + P E l 0 Z W 1 M b 2 N h d G l v b j 4 8 S X R l b V R 5 c G U + R m 9 y b X V s Y T w v S X R l b V R 5 c G U + P E l 0 Z W 1 Q Y X R o P l N l Y 3 R p b 2 4 x L z I 0 N i 9 M a W 5 o Y X M l M j B D b G F z c 2 l m a W N h Z G F z P C 9 J d G V t U G F 0 a D 4 8 L 0 l 0 Z W 1 M b 2 N h d G l v b j 4 8 U 3 R h Y m x l R W 5 0 c m l l c y A v P j w v S X R l b T 4 8 S X R l b T 4 8 S X R l b U x v Y 2 F 0 a W 9 u P j x J d G V t V H l w Z T 5 G b 3 J t d W x h P C 9 J d G V t V H l w Z T 4 8 S X R l b V B h d G g + U 2 V j d G l v b j E v M j Q 2 L 0 N v b H V u Y X M l M j B S Z W 9 y Z G V u Y W R h c z w v S X R l b V B h d G g + P C 9 J d G V t T G 9 j Y X R p b 2 4 + P F N 0 Y W J s Z U V u d H J p Z X M g L z 4 8 L 0 l 0 Z W 0 + P E l 0 Z W 0 + P E l 0 Z W 1 M b 2 N h d G l v b j 4 8 S X R l b V R 5 c G U + R m 9 y b X V s Y T w v S X R l b V R 5 c G U + P E l 0 Z W 1 Q Y X R o P l N l Y 3 R p b 2 4 x L z I 0 N i 9 U a X B v J T I w Q W x 0 Z X J h Z G 8 8 L 0 l 0 Z W 1 Q Y X R o P j w v S X R l b U x v Y 2 F 0 a W 9 u P j x T d G F i b G V F b n R y a W V z I C 8 + P C 9 J d G V t P j x J d G V t P j x J d G V t T G 9 j Y X R p b 2 4 + P E l 0 Z W 1 U e X B l P k Z v c m 1 1 b G E 8 L 0 l 0 Z W 1 U e X B l P j x J d G V t U G F 0 a D 5 T Z W N 0 a W 9 u M S 9 Q Q V B J M j B f M j E v U G V y c 2 9 u Y W x p e m E l Q z M l Q T c l Q z M l Q T N v J T I w Q W R p Y 2 l v b m F k Y T w v S X R l b V B h d G g + P C 9 J d G V t T G 9 j Y X R p b 2 4 + P F N 0 Y W J s Z U V u d H J p Z X M g L z 4 8 L 0 l 0 Z W 0 + P E l 0 Z W 0 + P E l 0 Z W 1 M b 2 N h d G l v b j 4 8 S X R l b V R 5 c G U + R m 9 y b X V s Y T w v S X R l b V R 5 c G U + P E l 0 Z W 1 Q Y X R o P l N l Y 3 R p b 2 4 x L 1 B B U E l f M j F f M j M v Q 2 9 s d W 5 h J T I w Q 2 9 u Z G l j a W 9 u Y W w l M j B B Z G l j a W 9 u Y W R h P C 9 J d G V t U G F 0 a D 4 8 L 0 l 0 Z W 1 M b 2 N h d G l v b j 4 8 U 3 R h Y m x l R W 5 0 c m l l c y A v P j w v S X R l b T 4 8 S X R l b T 4 8 S X R l b U x v Y 2 F 0 a W 9 u P j x J d G V t V H l w Z T 5 G b 3 J t d W x h P C 9 J d G V t V H l w Z T 4 8 S X R l b V B h d G g + U 2 V j d G l v b j E v U E F Q S V 8 y M V 8 y M y 9 D b 2 x 1 b m F z J T I w U m V t b 3 Z p Z G F z P C 9 J d G V t U G F 0 a D 4 8 L 0 l 0 Z W 1 M b 2 N h d G l v b j 4 8 U 3 R h Y m x l R W 5 0 c m l l c y A v P j w v S X R l b T 4 8 S X R l b T 4 8 S X R l b U x v Y 2 F 0 a W 9 u P j x J d G V t V H l w Z T 5 G b 3 J t d W x h P C 9 J d G V t V H l w Z T 4 8 S X R l b V B h d G g + U 2 V j d G l v b j E v U E F Q S V 8 y M V 8 y M y 9 D b 2 x 1 b m F z J T I w U m V u b 2 1 l Y W R h c z w v S X R l b V B h d G g + P C 9 J d G V t T G 9 j Y X R p b 2 4 + P F N 0 Y W J s Z U V u d H J p Z X M g L z 4 8 L 0 l 0 Z W 0 + P E l 0 Z W 0 + P E l 0 Z W 1 M b 2 N h d G l v b j 4 8 S X R l b V R 5 c G U + R m 9 y b X V s Y T w v S X R l b V R 5 c G U + P E l 0 Z W 1 Q Y X R o P l N l Y 3 R p b 2 4 x L 1 B B U E k y M F 8 y M S 9 U a X B v J T I w Q W x 0 Z X J h Z G 8 8 L 0 l 0 Z W 1 Q Y X R o P j w v S X R l b U x v Y 2 F 0 a W 9 u P j x T d G F i b G V F b n R y a W V z I C 8 + P C 9 J d G V t P j x J d G V t P j x J d G V t T G 9 j Y X R p b 2 4 + P E l 0 Z W 1 U e X B l P k Z v c m 1 1 b G E 8 L 0 l 0 Z W 1 U e X B l P j x J d G V t U G F 0 a D 5 T Z W N 0 a W 9 u M S 9 Q Q V B J X z I x X z I z L 1 R p c G 8 l M j B B b H R l c m F k b z w v S X R l b V B h d G g + P C 9 J d G V t T G 9 j Y X R p b 2 4 + P F N 0 Y W J s Z U V u d H J p Z X M g L z 4 8 L 0 l 0 Z W 0 + P C 9 J d G V t c z 4 8 L 0 x v Y 2 F s U G F j a 2 F n Z U 1 l d G F k Y X R h R m l s Z T 4 W A A A A U E s F B g A A A A A A A A A A A A A A A A A A A A A A A C Y B A A A B A A A A 0 I y d 3 w E V 0 R G M e g D A T 8 K X 6 w E A A A C z + L z X X 6 w 5 Q a O k a p 7 n H O i f A A A A A A I A A A A A A B B m A A A A A Q A A I A A A A C P b 4 b j u D G 0 E g Y p l b z G F u g Y h W c S g P 8 y e + M U U e 2 g F C c M J A A A A A A 6 A A A A A A g A A I A A A A B q V T z D w q r A Z w e B R G S Z T v r G a G 3 r f P U i 3 O d l O P 0 q z t a r t U A A A A G G Y / O y Z 7 S f F 3 E H Q S 0 p B c m X W e J o 8 8 U p q 8 Z m N 0 P D o u 4 4 p D a U j 0 9 9 N m 2 z 7 t k 3 w U p N T b P C L z 1 v L g l G w N X 4 e b L q f g r M e e w h 3 k U y M X Q P U R w 5 w r 9 3 p Q A A A A N P 0 4 t L m I a b i q V l g + n T c o V + q K F i H c W + B b j t b 1 9 s S n M D j 8 A K M I h c B R S j E 7 Z 7 E K P c x C Q k S H b U 7 9 i 2 y O E F g P q A 5 F S Q = < / D a t a M a s h u p > 
</file>

<file path=customXml/item27.xml>��< ? x m l   v e r s i o n = " 1 . 0 "   e n c o d i n g = " U T F - 1 6 " ? > < G e m i n i   x m l n s = " h t t p : / / g e m i n i / p i v o t c u s t o m i z a t i o n / T a b l e X M L _ P A P I 2 0 _ 2 1 _ 7 3 6 a c 9 7 9 - 2 4 1 a - 4 6 d 4 - 9 b f c - b 2 6 f 1 2 9 5 9 a 6 f " > < C u s t o m C o n t e n t > < ! [ C D A T A [ < T a b l e W i d g e t G r i d S e r i a l i z a t i o n   x m l n s : x s d = " h t t p : / / w w w . w 3 . o r g / 2 0 0 1 / X M L S c h e m a "   x m l n s : x s i = " h t t p : / / w w w . w 3 . o r g / 2 0 0 1 / X M L S c h e m a - i n s t a n c e " > < C o l u m n S u g g e s t e d T y p e   / > < C o l u m n F o r m a t   / > < C o l u m n A c c u r a c y   / > < C o l u m n C u r r e n c y S y m b o l   / > < C o l u m n P o s i t i v e P a t t e r n   / > < C o l u m n N e g a t i v e P a t t e r n   / > < C o l u m n W i d t h s > < i t e m > < k e y > < s t r i n g > S u b P D C < / s t r i n g > < / k e y > < v a l u e > < i n t > 8 4 < / i n t > < / v a l u e > < / i t e m > < i t e m > < k e y > < s t r i n g > P r i o r i d a d e   d o   S u b P D C < / s t r i n g > < / k e y > < v a l u e > < i n t > 1 7 1 < / i n t > < / v a l u e > < / i t e m > < i t e m > < k e y > < s t r i n g > A � � o < / s t r i n g > < / k e y > < v a l u e > < i n t > 6 6 < / i n t > < / v a l u e > < / i t e m > < i t e m > < k e y > < s t r i n g > M e t a < / s t r i n g > < / k e y > < v a l u e > < i n t > 6 8 < / i n t > < / v a l u e > < / i t e m > < i t e m > < k e y > < s t r i n g > %   E x e c u � � o   d a   m e t a   d o   b i � n i o < / s t r i n g > < / k e y > < v a l u e > < i n t > 2 2 2 < / i n t > < / v a l u e > < / i t e m > < i t e m > < k e y > < s t r i n g > E x e c u t o r < / s t r i n g > < / k e y > < v a l u e > < i n t > 9 0 < / i n t > < / v a l u e > < / i t e m > < i t e m > < k e y > < s t r i n g > � r e a   d e   a b r a n g � n c i a < / s t r i n g > < / k e y > < v a l u e > < i n t > 1 6 2 < / i n t > < / v a l u e > < / i t e m > < i t e m > < k e y > < s t r i n g > N o m e   d a   � r e a   d e   a b r a n g � n c i a < / s t r i n g > < / k e y > < v a l u e > < i n t > 2 1 9 < / i n t > < / v a l u e > < / i t e m > < i t e m > < k e y > < s t r i n g > A n o < / s t r i n g > < / k e y > < v a l u e > < i n t > 6 1 < / i n t > < / v a l u e > < / i t e m > < i t e m > < k e y > < s t r i n g > R e c u r s o   f i n a n c e i r o   e s t i m a d o   n o   a n o   ( R $ ) < / s t r i n g > < / k e y > < v a l u e > < i n t > 2 8 3 < / i n t > < / v a l u e > < / i t e m > < i t e m > < k e y > < s t r i n g > R e c u r s o   f i n a n c e i r o   d i s p o n i b i l i z a d o   n o   a n o   ( R $ ) < / s t r i n g > < / k e y > < v a l u e > < i n t > 3 2 1 < / i n t > < / v a l u e > < / i t e m > < i t e m > < k e y > < s t r i n g > R e c u r s o   f i n a n c e i r o   e x e c u t a d o   n o   a n o   ( R $ ) < / s t r i n g > < / k e y > < v a l u e > < i n t > 2 9 1 < / i n t > < / v a l u e > < / i t e m > < i t e m > < k e y > < s t r i n g > F o n t e < / s t r i n g > < / k e y > < v a l u e > < i n t > 7 2 < / i n t > < / v a l u e > < / i t e m > < i t e m > < k e y > < s t r i n g > E s p e c i f i c a r   F o n t e < / s t r i n g > < / k e y > < v a l u e > < i n t > 1 4 0 < / i n t > < / v a l u e > < / i t e m > < i t e m > < k e y > < s t r i n g > O b s e r v a � � e s   s o b r e   e x e c u � � o   f � s i c a   e   f i n a n c e i r a < / s t r i n g > < / k e y > < v a l u e > < i n t > 3 2 3 < / i n t > < / v a l u e > < / i t e m > < i t e m > < k e y > < s t r i n g > A n o 2 < / s t r i n g > < / k e y > < v a l u e > < i n t > 6 8 < / i n t > < / v a l u e > < / i t e m > < i t e m > < k e y > < s t r i n g > D e l i b e r a � � o < / s t r i n g > < / k e y > < v a l u e > < i n t > 1 1 0 < / i n t > < / v a l u e > < / i t e m > < / C o l u m n W i d t h s > < C o l u m n D i s p l a y I n d e x > < i t e m > < k e y > < s t r i n g > S u b P D C < / s t r i n g > < / k e y > < v a l u e > < i n t > 0 < / i n t > < / v a l u e > < / i t e m > < i t e m > < k e y > < s t r i n g > P r i o r i d a d e   d o   S u b P D C < / s t r i n g > < / k e y > < v a l u e > < i n t > 1 < / i n t > < / v a l u e > < / i t e m > < i t e m > < k e y > < s t r i n g > A � � o < / s t r i n g > < / k e y > < v a l u e > < i n t > 2 < / i n t > < / v a l u e > < / i t e m > < i t e m > < k e y > < s t r i n g > M e t a < / s t r i n g > < / k e y > < v a l u e > < i n t > 3 < / i n t > < / v a l u e > < / i t e m > < i t e m > < k e y > < s t r i n g > %   E x e c u � � o   d a   m e t a   d o   b i � n i o < / s t r i n g > < / k e y > < v a l u e > < i n t > 4 < / i n t > < / v a l u e > < / i t e m > < i t e m > < k e y > < s t r i n g > E x e c u t o r < / s t r i n g > < / k e y > < v a l u e > < i n t > 5 < / i n t > < / v a l u e > < / i t e m > < i t e m > < k e y > < s t r i n g > � r e a   d e   a b r a n g � n c i a < / s t r i n g > < / k e y > < v a l u e > < i n t > 6 < / i n t > < / v a l u e > < / i t e m > < i t e m > < k e y > < s t r i n g > N o m e   d a   � r e a   d e   a b r a n g � n c i a < / s t r i n g > < / k e y > < v a l u e > < i n t > 7 < / i n t > < / v a l u e > < / i t e m > < i t e m > < k e y > < s t r i n g > A n o < / s t r i n g > < / k e y > < v a l u e > < i n t > 8 < / i n t > < / v a l u e > < / i t e m > < i t e m > < k e y > < s t r i n g > R e c u r s o   f i n a n c e i r o   e s t i m a d o   n o   a n o   ( R $ ) < / s t r i n g > < / k e y > < v a l u e > < i n t > 9 < / i n t > < / v a l u e > < / i t e m > < i t e m > < k e y > < s t r i n g > R e c u r s o   f i n a n c e i r o   d i s p o n i b i l i z a d o   n o   a n o   ( R $ ) < / s t r i n g > < / k e y > < v a l u e > < i n t > 1 0 < / i n t > < / v a l u e > < / i t e m > < i t e m > < k e y > < s t r i n g > R e c u r s o   f i n a n c e i r o   e x e c u t a d o   n o   a n o   ( R $ ) < / s t r i n g > < / k e y > < v a l u e > < i n t > 1 1 < / i n t > < / v a l u e > < / i t e m > < i t e m > < k e y > < s t r i n g > F o n t e < / s t r i n g > < / k e y > < v a l u e > < i n t > 1 2 < / i n t > < / v a l u e > < / i t e m > < i t e m > < k e y > < s t r i n g > E s p e c i f i c a r   F o n t e < / s t r i n g > < / k e y > < v a l u e > < i n t > 1 3 < / i n t > < / v a l u e > < / i t e m > < i t e m > < k e y > < s t r i n g > O b s e r v a � � e s   s o b r e   e x e c u � � o   f � s i c a   e   f i n a n c e i r a < / s t r i n g > < / k e y > < v a l u e > < i n t > 1 4 < / i n t > < / v a l u e > < / i t e m > < i t e m > < k e y > < s t r i n g > A n o 2 < / s t r i n g > < / k e y > < v a l u e > < i n t > 1 5 < / i n t > < / v a l u e > < / i t e m > < i t e m > < k e y > < s t r i n g > D e l i b e r a � � o < / s t r i n g > < / k e y > < v a l u e > < i n t > 1 6 < / i n t > < / v a l u e > < / i t e m > < / C o l u m n D i s p l a y I n d e x > < C o l u m n F r o z e n   / > < C o l u m n C h e c k e d   / > < C o l u m n F i l t e r   / > < S e l e c t i o n F i l t e r   / > < F i l t e r P a r a m e t e r s   / > < I s S o r t D e s c e n d i n g > f a l s e < / I s S o r t D e s c e n d i n g > < / T a b l e W i d g e t G r i d S e r i a l i z a t i o n > ] ] > < / C u s t o m C o n t e n t > < / G e m i n i > 
</file>

<file path=customXml/item28.xml><?xml version="1.0" encoding="utf-8"?>
<?mso-contentType ?>
<FormTemplates xmlns="http://schemas.microsoft.com/sharepoint/v3/contenttype/forms">
  <Display>DocumentLibraryForm</Display>
  <Edit>DocumentLibraryForm</Edit>
  <New>DocumentLibraryForm</New>
</FormTemplates>
</file>

<file path=customXml/item2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4 a a 0 b 6 f 9 - 0 8 e a - 4 c 5 c - 9 e 4 7 - f a a 9 1 5 b 1 a b b e " > < C u s t o m C o n t e n t > < ! [ C D A T A [ < ? x m l   v e r s i o n = " 1 . 0 "   e n c o d i n g = " u t f - 1 6 " ? > < S e t t i n g s > < C a l c u l a t e d F i e l d s > < i t e m > < M e a s u r e N a m e > e s t i m a d o     ( R $ ) < / M e a s u r e N a m e > < D i s p l a y N a m e > e s t i m a d o     ( R $ ) < / D i s p l a y N a m e > < V i s i b l e > F a l s e < / V i s i b l e > < / i t e m > < i t e m > < M e a s u r e N a m e > d i s p o n i b i l i z a d o ( R $ ) < / M e a s u r e N a m e > < D i s p l a y N a m e > d i s p o n i b i l i z a d o ( R $ ) < / D i s p l a y N a m e > < V i s i b l e > F a l s e < / V i s i b l e > < / i t e m > < i t e m > < M e a s u r e N a m e > e x e c u t a d o ( R $ ) < / M e a s u r e N a m e > < D i s p l a y N a m e > e x e c u t a d o ( R $ ) < / D i s p l a y N a m e > < V i s i b l e > F a l s e < / V i s i b l e > < / i t e m > < i t e m > < M e a s u r e N a m e > %   E x e c u t a d o   ( p r e v i s t o ) _ < / M e a s u r e N a m e > < D i s p l a y N a m e > %   E x e c u t a d o   ( p r e v i s t o ) _ < / D i s p l a y N a m e > < V i s i b l e > F a l s e < / V i s i b l e > < / i t e m > < i t e m > < M e a s u r e N a m e > %   E x e c u t a d o   ( D i s p o n i b i l i z a d o ) _ < / M e a s u r e N a m e > < D i s p l a y N a m e > %   E x e c u t a d o   ( D i s p o n i b i l i z a d o ) _ < / D i s p l a y N a m e > < V i s i b l e > F a l s e < / V i s i b l e > < / i t e m > < / C a l c u l a t e d F i e l d s > < S A H o s t H a s h > 0 < / S A H o s t H a s h > < G e m i n i F i e l d L i s t V i s i b l e > T r u e < / G e m i n i F i e l d L i s t V i s i b l e > < / S e t t i n g s > ] ] > < / C u s t o m C o n t e n t > < / G e m i n i > 
</file>

<file path=customXml/item30.xml>��< ? x m l   v e r s i o n = " 1 . 0 "   e n c o d i n g = " U T F - 1 6 " ? > < G e m i n i   x m l n s = " h t t p : / / g e m i n i / p i v o t c u s t o m i z a t i o n / f b 0 9 f 2 8 2 - 6 6 8 9 - 4 5 4 8 - 8 0 5 2 - 4 6 a 8 2 d 4 7 7 c 3 7 " > < C u s t o m C o n t e n t > < ! [ C D A T A [ < ? x m l   v e r s i o n = " 1 . 0 "   e n c o d i n g = " u t f - 1 6 " ? > < S e t t i n g s > < C a l c u l a t e d F i e l d s > < i t e m > < M e a s u r e N a m e > R $   E s t i m a d o < / M e a s u r e N a m e > < D i s p l a y N a m e > R $   E s t i m a d o < / D i s p l a y N a m e > < V i s i b l e > F a l s e < / V i s i b l e > < / i t e m > < i t e m > < M e a s u r e N a m e > R $   D i s p o n i b i l i z a d o < / M e a s u r e N a m e > < D i s p l a y N a m e > R $   D i s p o n i b i l i z a d o < / D i s p l a y N a m e > < V i s i b l e > F a l s e < / V i s i b l e > < / i t e m > < i t e m > < M e a s u r e N a m e > R $   E x e c u t a d o < / M e a s u r e N a m e > < D i s p l a y N a m e > R $   E x e c u t a d o < / D i s p l a y N a m e > < V i s i b l e > F a l s e < / V i s i b l e > < / i t e m > < i t e m > < M e a s u r e N a m e > R $   P D C   P r i o r i t � r i o < / M e a s u r e N a m e > < D i s p l a y N a m e > R $   P D C   P r i o r i t � r i o < / D i s p l a y N a m e > < V i s i b l e > F a l s e < / V i s i b l e > < / i t e m > < i t e m > < M e a s u r e N a m e > R $   P D C   N � o   P r i o r i t � r i o < / M e a s u r e N a m e > < D i s p l a y N a m e > R $   P D C   N � o   P r i o r i t � r i o < / D i s p l a y N a m e > < V i s i b l e > F a l s e < / V i s i b l e > < / i t e m > < i t e m > < M e a s u r e N a m e > R $   P D C   1 & a m p ; 2 < / M e a s u r e N a m e > < D i s p l a y N a m e > R $   P D C   1 & a m p ; 2 < / D i s p l a y N a m e > < V i s i b l e > F a l s e < / V i s i b l e > < / i t e m > < i t e m > < M e a s u r e N a m e > %   P D C   P r i o r i t � r i o < / M e a s u r e N a m e > < D i s p l a y N a m e > %   P D C   P r i o r i t � r i o < / D i s p l a y N a m e > < V i s i b l e > F a l s e < / V i s i b l e > < / i t e m > < i t e m > < M e a s u r e N a m e > %   P D C   N � o   P r i o r i t � r i o < / M e a s u r e N a m e > < D i s p l a y N a m e > %   P D C   N � o   P r i o r i t � r i o < / D i s p l a y N a m e > < V i s i b l e > F a l s e < / V i s i b l e > < / i t e m > < / C a l c u l a t e d F i e l d s > < S A H o s t H a s h > 0 < / S A H o s t H a s h > < G e m i n i F i e l d L i s t V i s i b l e > T r u e < / G e m i n i F i e l d L i s t V i s i b l e > < / S e t t i n g s > ] ] > < / C u s t o m C o n t e n t > < / G e m i n i > 
</file>

<file path=customXml/item4.xml>��< ? x m l   v e r s i o n = " 1 . 0 "   e n c o d i n g = " U T F - 1 6 " ? > < G e m i n i   x m l n s = " h t t p : / / g e m i n i / p i v o t c u s t o m i z a t i o n / C l i e n t W i n d o w X M L " > < C u s t o m C o n t e n t > < ! [ C D A T A [ P A P I _ 2 1 _ 2 3 _ 9 c d 8 0 f d 0 - f 1 4 1 - 4 6 3 3 - b 5 9 8 - 3 7 4 4 0 a 1 4 5 a a c ] ] > < / C u s t o m C o n t e n t > < / G e m i n i > 
</file>

<file path=customXml/item5.xml>��< ? x m l   v e r s i o n = " 1 . 0 "   e n c o d i n g = " U T F - 1 6 " ? > < G e m i n i   x m l n s = " h t t p : / / g e m i n i / p i v o t c u s t o m i z a t i o n / T a b l e X M L _ P A P I - 2 1 - 2 3 _ 4 7 3 8 6 c 4 3 - 3 2 d 9 - 4 6 c 1 - 9 c 6 4 - 4 c 6 4 d 0 3 d 2 6 d 2 " > < C u s t o m C o n t e n t > < ! [ C D A T A [ < T a b l e W i d g e t G r i d S e r i a l i z a t i o n   x m l n s : x s d = " h t t p : / / w w w . w 3 . o r g / 2 0 0 1 / X M L S c h e m a "   x m l n s : x s i = " h t t p : / / w w w . w 3 . o r g / 2 0 0 1 / X M L S c h e m a - i n s t a n c e " > < C o l u m n S u g g e s t e d T y p e   / > < C o l u m n F o r m a t   / > < C o l u m n A c c u r a c y   / > < C o l u m n C u r r e n c y S y m b o l   / > < C o l u m n P o s i t i v e P a t t e r n   / > < C o l u m n N e g a t i v e P a t t e r n   / > < C o l u m n W i d t h s > < i t e m > < k e y > < s t r i n g > A n o < / s t r i n g > < / k e y > < v a l u e > < i n t > 6 1 < / i n t > < / v a l u e > < / i t e m > < i t e m > < k e y > < s t r i n g > S u b P D C < / s t r i n g > < / k e y > < v a l u e > < i n t > 8 4 < / i n t > < / v a l u e > < / i t e m > < i t e m > < k e y > < s t r i n g > P r i o r i d a d e   d o   S u b P D C < / s t r i n g > < / k e y > < v a l u e > < i n t > 1 7 1 < / i n t > < / v a l u e > < / i t e m > < i t e m > < k e y > < s t r i n g > A � � o < / s t r i n g > < / k e y > < v a l u e > < i n t > 6 6 < / i n t > < / v a l u e > < / i t e m > < i t e m > < k e y > < s t r i n g > M e t a < / s t r i n g > < / k e y > < v a l u e > < i n t > 6 8 < / i n t > < / v a l u e > < / i t e m > < i t e m > < k e y > < s t r i n g > %   E x e c u � � o   d a   m e t a   d o   b i � n i o < / s t r i n g > < / k e y > < v a l u e > < i n t > 2 2 2 < / i n t > < / v a l u e > < / i t e m > < i t e m > < k e y > < s t r i n g > E x e c u t o r < / s t r i n g > < / k e y > < v a l u e > < i n t > 9 0 < / i n t > < / v a l u e > < / i t e m > < i t e m > < k e y > < s t r i n g > � r e a   d e   a b r a n g � n c i a < / s t r i n g > < / k e y > < v a l u e > < i n t > 1 6 2 < / i n t > < / v a l u e > < / i t e m > < i t e m > < k e y > < s t r i n g > N o m e   d a   � r e a   d e   a b r a n g � n c i a < / s t r i n g > < / k e y > < v a l u e > < i n t > 2 1 9 < / i n t > < / v a l u e > < / i t e m > < i t e m > < k e y > < s t r i n g > R e c u r s o   f i n a n c e i r o   e s t i m a d o   n o   a n o   ( R $ ) < / s t r i n g > < / k e y > < v a l u e > < i n t > 2 8 3 < / i n t > < / v a l u e > < / i t e m > < i t e m > < k e y > < s t r i n g > R e c u r s o   f i n a n c e i r o   d i s p o n i b i l i z a d o   n o   a n o   ( R $ ) < / s t r i n g > < / k e y > < v a l u e > < i n t > 3 2 1 < / i n t > < / v a l u e > < / i t e m > < i t e m > < k e y > < s t r i n g > R e c u r s o   f i n a n c e i r o   e x e c u t a d o   n o   a n o   ( R $ ) < / s t r i n g > < / k e y > < v a l u e > < i n t > 2 9 1 < / i n t > < / v a l u e > < / i t e m > < i t e m > < k e y > < s t r i n g > F o n t e < / s t r i n g > < / k e y > < v a l u e > < i n t > 7 2 < / i n t > < / v a l u e > < / i t e m > < i t e m > < k e y > < s t r i n g > E s p e c i f i c a r   F o n t e < / s t r i n g > < / k e y > < v a l u e > < i n t > 1 4 0 < / i n t > < / v a l u e > < / i t e m > < i t e m > < k e y > < s t r i n g > O b s e r v a � � e s   s o b r e   e x e c u � � o   f � s i c a   e   f i n a n c e i r a < / s t r i n g > < / k e y > < v a l u e > < i n t > 3 2 3 < / i n t > < / v a l u e > < / i t e m > < i t e m > < k e y > < s t r i n g > D e l i b e r a � � o < / s t r i n g > < / k e y > < v a l u e > < i n t > 1 1 0 < / i n t > < / v a l u e > < / i t e m > < / C o l u m n W i d t h s > < C o l u m n D i s p l a y I n d e x > < i t e m > < k e y > < s t r i n g > A n o < / s t r i n g > < / k e y > < v a l u e > < i n t > 0 < / i n t > < / v a l u e > < / i t e m > < i t e m > < k e y > < s t r i n g > S u b P D C < / s t r i n g > < / k e y > < v a l u e > < i n t > 1 < / i n t > < / v a l u e > < / i t e m > < i t e m > < k e y > < s t r i n g > P r i o r i d a d e   d o   S u b P D C < / s t r i n g > < / k e y > < v a l u e > < i n t > 2 < / i n t > < / v a l u e > < / i t e m > < i t e m > < k e y > < s t r i n g > A � � o < / s t r i n g > < / k e y > < v a l u e > < i n t > 3 < / i n t > < / v a l u e > < / i t e m > < i t e m > < k e y > < s t r i n g > M e t a < / s t r i n g > < / k e y > < v a l u e > < i n t > 4 < / i n t > < / v a l u e > < / i t e m > < i t e m > < k e y > < s t r i n g > %   E x e c u � � o   d a   m e t a   d o   b i � n i o < / s t r i n g > < / k e y > < v a l u e > < i n t > 5 < / i n t > < / v a l u e > < / i t e m > < i t e m > < k e y > < s t r i n g > E x e c u t o r < / s t r i n g > < / k e y > < v a l u e > < i n t > 6 < / i n t > < / v a l u e > < / i t e m > < i t e m > < k e y > < s t r i n g > � r e a   d e   a b r a n g � n c i a < / s t r i n g > < / k e y > < v a l u e > < i n t > 7 < / i n t > < / v a l u e > < / i t e m > < i t e m > < k e y > < s t r i n g > N o m e   d a   � r e a   d e   a b r a n g � n c i a < / s t r i n g > < / k e y > < v a l u e > < i n t > 8 < / i n t > < / v a l u e > < / i t e m > < i t e m > < k e y > < s t r i n g > R e c u r s o   f i n a n c e i r o   e s t i m a d o   n o   a n o   ( R $ ) < / s t r i n g > < / k e y > < v a l u e > < i n t > 9 < / i n t > < / v a l u e > < / i t e m > < i t e m > < k e y > < s t r i n g > R e c u r s o   f i n a n c e i r o   d i s p o n i b i l i z a d o   n o   a n o   ( R $ ) < / s t r i n g > < / k e y > < v a l u e > < i n t > 1 0 < / i n t > < / v a l u e > < / i t e m > < i t e m > < k e y > < s t r i n g > R e c u r s o   f i n a n c e i r o   e x e c u t a d o   n o   a n o   ( R $ ) < / s t r i n g > < / k e y > < v a l u e > < i n t > 1 1 < / i n t > < / v a l u e > < / i t e m > < i t e m > < k e y > < s t r i n g > F o n t e < / s t r i n g > < / k e y > < v a l u e > < i n t > 1 2 < / i n t > < / v a l u e > < / i t e m > < i t e m > < k e y > < s t r i n g > E s p e c i f i c a r   F o n t e < / s t r i n g > < / k e y > < v a l u e > < i n t > 1 3 < / i n t > < / v a l u e > < / i t e m > < i t e m > < k e y > < s t r i n g > O b s e r v a � � e s   s o b r e   e x e c u � � o   f � s i c a   e   f i n a n c e i r a < / s t r i n g > < / k e y > < v a l u e > < i n t > 1 4 < / i n t > < / v a l u e > < / i t e m > < i t e m > < k e y > < s t r i n g > D e l i b e r a � � o < / s t r i n g > < / k e y > < v a l u e > < i n t > 1 5 < / 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 D E _ P A R A _ N 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 D E _ P A R A _ N 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 C o l u m n s \ 1 9 0 < / K e y > < / a : K e y > < a : V a l u e   i : t y p e = " T a b l e W i d g e t B a s e V i e w S t a t e " / > < / a : K e y V a l u e O f D i a g r a m O b j e c t K e y a n y T y p e z b w N T n L X > < a : K e y V a l u e O f D i a g r a m O b j e c t K e y a n y T y p e z b w N T n L X > < a : K e y > < K e y > C o l u m n s \ 2 4 6 < / 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 D i m _ A n o 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 D i m _ A n o 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 C o l u m n s \ A n o 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 P A P I _ 2 2 _ 2 3 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 P A P I _ 2 2 _ 2 3 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 C o l u m n s \ A n o < / K e y > < / a : K e y > < a : V a l u e   i : t y p e = " T a b l e W i d g e t B a s e V i e w S t a t e " / > < / a : K e y V a l u e O f D i a g r a m O b j e c t K e y a n y T y p e z b w N T n L X > < a : K e y V a l u e O f D i a g r a m O b j e c t K e y a n y T y p e z b w N T n L X > < a : K e y > < K e y > C o l u m n s \ S u b P D C < / K e y > < / a : K e y > < a : V a l u e   i : t y p e = " T a b l e W i d g e t B a s e V i e w S t a t e " / > < / a : K e y V a l u e O f D i a g r a m O b j e c t K e y a n y T y p e z b w N T n L X > < a : K e y V a l u e O f D i a g r a m O b j e c t K e y a n y T y p e z b w N T n L X > < a : K e y > < K e y > C o l u m n s \ P r i o r i d a d e   d o   S u b P D C < / 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 C o l u m n s \ M e t a < / K e y > < / a : K e y > < a : V a l u e   i : t y p e = " T a b l e W i d g e t B a s e V i e w S t a t e " / > < / a : K e y V a l u e O f D i a g r a m O b j e c t K e y a n y T y p e z b w N T n L X > < a : K e y V a l u e O f D i a g r a m O b j e c t K e y a n y T y p e z b w N T n L X > < a : K e y > < K e y > C o l u m n s \ %   E x e c u � � o   d a   m e t a   d o   b i � n i o < / K e y > < / a : K e y > < a : V a l u e   i : t y p e = " T a b l e W i d g e t B a s e V i e w S t a t e " / > < / a : K e y V a l u e O f D i a g r a m O b j e c t K e y a n y T y p e z b w N T n L X > < a : K e y V a l u e O f D i a g r a m O b j e c t K e y a n y T y p e z b w N T n L X > < a : K e y > < K e y > C o l u m n s \ E x e c u t o r < / K e y > < / a : K e y > < a : V a l u e   i : t y p e = " T a b l e W i d g e t B a s e V i e w S t a t e " / > < / a : K e y V a l u e O f D i a g r a m O b j e c t K e y a n y T y p e z b w N T n L X > < a : K e y V a l u e O f D i a g r a m O b j e c t K e y a n y T y p e z b w N T n L X > < a : K e y > < K e y > C o l u m n s \ � r e a   d e   a b r a n g � n c i a < / K e y > < / a : K e y > < a : V a l u e   i : t y p e = " T a b l e W i d g e t B a s e V i e w S t a t e " / > < / a : K e y V a l u e O f D i a g r a m O b j e c t K e y a n y T y p e z b w N T n L X > < a : K e y V a l u e O f D i a g r a m O b j e c t K e y a n y T y p e z b w N T n L X > < a : K e y > < K e y > C o l u m n s \ N o m e   d a   � r e a   d e   a b r a n g � n c i a < / K e y > < / a : K e y > < a : V a l u e   i : t y p e = " T a b l e W i d g e t B a s e V i e w S t a t e " / > < / a : K e y V a l u e O f D i a g r a m O b j e c t K e y a n y T y p e z b w N T n L X > < a : K e y V a l u e O f D i a g r a m O b j e c t K e y a n y T y p e z b w N T n L X > < a : K e y > < K e y > C o l u m n s \ R e c u r s o   f i n a n c e i r o   e s t i m a d o   n o   a n o   ( R $ ) < / K e y > < / a : K e y > < a : V a l u e   i : t y p e = " T a b l e W i d g e t B a s e V i e w S t a t e " / > < / a : K e y V a l u e O f D i a g r a m O b j e c t K e y a n y T y p e z b w N T n L X > < a : K e y V a l u e O f D i a g r a m O b j e c t K e y a n y T y p e z b w N T n L X > < a : K e y > < K e y > C o l u m n s \ R e c u r s o   f i n a n c e i r o   d i s p o n i b i l i z a d o   n o   a n o   ( R $ ) < / K e y > < / a : K e y > < a : V a l u e   i : t y p e = " T a b l e W i d g e t B a s e V i e w S t a t e " / > < / a : K e y V a l u e O f D i a g r a m O b j e c t K e y a n y T y p e z b w N T n L X > < a : K e y V a l u e O f D i a g r a m O b j e c t K e y a n y T y p e z b w N T n L X > < a : K e y > < K e y > C o l u m n s \ R e c u r s o   f i n a n c e i r o   e x e c u t a d o   n o   a n o   ( R $ ) < / K e y > < / a : K e y > < a : V a l u e   i : t y p e = " T a b l e W i d g e t B a s e V i e w S t a t e " / > < / a : K e y V a l u e O f D i a g r a m O b j e c t K e y a n y T y p e z b w N T n L X > < a : K e y V a l u e O f D i a g r a m O b j e c t K e y a n y T y p e z b w N T n L X > < a : K e y > < K e y > C o l u m n s \ F o n t e < / K e y > < / a : K e y > < a : V a l u e   i : t y p e = " T a b l e W i d g e t B a s e V i e w S t a t e " / > < / a : K e y V a l u e O f D i a g r a m O b j e c t K e y a n y T y p e z b w N T n L X > < a : K e y V a l u e O f D i a g r a m O b j e c t K e y a n y T y p e z b w N T n L X > < a : K e y > < K e y > C o l u m n s \ E s p e c i f i c a r   F o n t e < / K e y > < / a : K e y > < a : V a l u e   i : t y p e = " T a b l e W i d g e t B a s e V i e w S t a t e " / > < / a : K e y V a l u e O f D i a g r a m O b j e c t K e y a n y T y p e z b w N T n L X > < a : K e y V a l u e O f D i a g r a m O b j e c t K e y a n y T y p e z b w N T n L X > < a : K e y > < K e y > C o l u m n s \ O b s e r v a � � e s   s o b r e   e x e c u � � o   f � s i c a   e   f i n a n c e i r a < / K e y > < / a : K e y > < a : V a l u e   i : t y p e = " T a b l e W i d g e t B a s e V i e w S t a t e " / > < / a : K e y V a l u e O f D i a g r a m O b j e c t K e y a n y T y p e z b w N T n L X > < a : K e y V a l u e O f D i a g r a m O b j e c t K e y a n y T y p e z b w N T n L X > < a : K e y > < K e y > C o l u m n s \ D e l i b e r a � � o 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 P A P I 2 0 _ 2 1 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 P A P I 2 0 _ 2 1 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 C o l u m n s \ A n o < / K e y > < / a : K e y > < a : V a l u e   i : t y p e = " T a b l e W i d g e t B a s e V i e w S t a t e " / > < / a : K e y V a l u e O f D i a g r a m O b j e c t K e y a n y T y p e z b w N T n L X > < a : K e y V a l u e O f D i a g r a m O b j e c t K e y a n y T y p e z b w N T n L X > < a : K e y > < K e y > C o l u m n s \ S u b P D C < / K e y > < / a : K e y > < a : V a l u e   i : t y p e = " T a b l e W i d g e t B a s e V i e w S t a t e " / > < / a : K e y V a l u e O f D i a g r a m O b j e c t K e y a n y T y p e z b w N T n L X > < a : K e y V a l u e O f D i a g r a m O b j e c t K e y a n y T y p e z b w N T n L X > < a : K e y > < K e y > C o l u m n s \ P r i o r i d a d e   d o   S u b P D C < / 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 C o l u m n s \ M e t a < / K e y > < / a : K e y > < a : V a l u e   i : t y p e = " T a b l e W i d g e t B a s e V i e w S t a t e " / > < / a : K e y V a l u e O f D i a g r a m O b j e c t K e y a n y T y p e z b w N T n L X > < a : K e y V a l u e O f D i a g r a m O b j e c t K e y a n y T y p e z b w N T n L X > < a : K e y > < K e y > C o l u m n s \ %   E x e c u � � o   d a   m e t a   d o   b i � n i o < / K e y > < / a : K e y > < a : V a l u e   i : t y p e = " T a b l e W i d g e t B a s e V i e w S t a t e " / > < / a : K e y V a l u e O f D i a g r a m O b j e c t K e y a n y T y p e z b w N T n L X > < a : K e y V a l u e O f D i a g r a m O b j e c t K e y a n y T y p e z b w N T n L X > < a : K e y > < K e y > C o l u m n s \ E x e c u t o r < / K e y > < / a : K e y > < a : V a l u e   i : t y p e = " T a b l e W i d g e t B a s e V i e w S t a t e " / > < / a : K e y V a l u e O f D i a g r a m O b j e c t K e y a n y T y p e z b w N T n L X > < a : K e y V a l u e O f D i a g r a m O b j e c t K e y a n y T y p e z b w N T n L X > < a : K e y > < K e y > C o l u m n s \ � r e a   d e   a b r a n g � n c i a < / K e y > < / a : K e y > < a : V a l u e   i : t y p e = " T a b l e W i d g e t B a s e V i e w S t a t e " / > < / a : K e y V a l u e O f D i a g r a m O b j e c t K e y a n y T y p e z b w N T n L X > < a : K e y V a l u e O f D i a g r a m O b j e c t K e y a n y T y p e z b w N T n L X > < a : K e y > < K e y > C o l u m n s \ N o m e   d a   � r e a   d e   a b r a n g � n c i a < / K e y > < / a : K e y > < a : V a l u e   i : t y p e = " T a b l e W i d g e t B a s e V i e w S t a t e " / > < / a : K e y V a l u e O f D i a g r a m O b j e c t K e y a n y T y p e z b w N T n L X > < a : K e y V a l u e O f D i a g r a m O b j e c t K e y a n y T y p e z b w N T n L X > < a : K e y > < K e y > C o l u m n s \ A n o 2 < / K e y > < / a : K e y > < a : V a l u e   i : t y p e = " T a b l e W i d g e t B a s e V i e w S t a t e " / > < / a : K e y V a l u e O f D i a g r a m O b j e c t K e y a n y T y p e z b w N T n L X > < a : K e y V a l u e O f D i a g r a m O b j e c t K e y a n y T y p e z b w N T n L X > < a : K e y > < K e y > C o l u m n s \ R e c u r s o   f i n a n c e i r o   e s t i m a d o   n o   a n o   ( R $ ) < / K e y > < / a : K e y > < a : V a l u e   i : t y p e = " T a b l e W i d g e t B a s e V i e w S t a t e " / > < / a : K e y V a l u e O f D i a g r a m O b j e c t K e y a n y T y p e z b w N T n L X > < a : K e y V a l u e O f D i a g r a m O b j e c t K e y a n y T y p e z b w N T n L X > < a : K e y > < K e y > C o l u m n s \ R e c u r s o   f i n a n c e i r o   d i s p o n i b i l i z a d o   n o   a n o   ( R $ ) < / K e y > < / a : K e y > < a : V a l u e   i : t y p e = " T a b l e W i d g e t B a s e V i e w S t a t e " / > < / a : K e y V a l u e O f D i a g r a m O b j e c t K e y a n y T y p e z b w N T n L X > < a : K e y V a l u e O f D i a g r a m O b j e c t K e y a n y T y p e z b w N T n L X > < a : K e y > < K e y > C o l u m n s \ R e c u r s o   f i n a n c e i r o   e x e c u t a d o   n o   a n o   ( R $ ) < / K e y > < / a : K e y > < a : V a l u e   i : t y p e = " T a b l e W i d g e t B a s e V i e w S t a t e " / > < / a : K e y V a l u e O f D i a g r a m O b j e c t K e y a n y T y p e z b w N T n L X > < a : K e y V a l u e O f D i a g r a m O b j e c t K e y a n y T y p e z b w N T n L X > < a : K e y > < K e y > C o l u m n s \ F o n t e < / K e y > < / a : K e y > < a : V a l u e   i : t y p e = " T a b l e W i d g e t B a s e V i e w S t a t e " / > < / a : K e y V a l u e O f D i a g r a m O b j e c t K e y a n y T y p e z b w N T n L X > < a : K e y V a l u e O f D i a g r a m O b j e c t K e y a n y T y p e z b w N T n L X > < a : K e y > < K e y > C o l u m n s \ E s p e c i f i c a r   F o n t e < / K e y > < / a : K e y > < a : V a l u e   i : t y p e = " T a b l e W i d g e t B a s e V i e w S t a t e " / > < / a : K e y V a l u e O f D i a g r a m O b j e c t K e y a n y T y p e z b w N T n L X > < a : K e y V a l u e O f D i a g r a m O b j e c t K e y a n y T y p e z b w N T n L X > < a : K e y > < K e y > C o l u m n s \ O b s e r v a � � e s   s o b r e   e x e c u � � o   f � s i c a   e   f i n a n c e i r a < / K e y > < / a : K e y > < a : V a l u e   i : t y p e = " T a b l e W i d g e t B a s e V i e w S t a t e " / > < / a : K e y V a l u e O f D i a g r a m O b j e c t K e y a n y T y p e z b w N T n L X > < a : K e y V a l u e O f D i a g r a m O b j e c t K e y a n y T y p e z b w N T n L X > < a : K e y > < K e y > C o l u m n s \ D e l i b e r a � � o 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 P A P I - 2 1 - 2 3 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 P A P I - 2 1 - 2 3 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 C o l u m n s \ A n o < / K e y > < / a : K e y > < a : V a l u e   i : t y p e = " T a b l e W i d g e t B a s e V i e w S t a t e " / > < / a : K e y V a l u e O f D i a g r a m O b j e c t K e y a n y T y p e z b w N T n L X > < a : K e y V a l u e O f D i a g r a m O b j e c t K e y a n y T y p e z b w N T n L X > < a : K e y > < K e y > C o l u m n s \ S u b P D C < / K e y > < / a : K e y > < a : V a l u e   i : t y p e = " T a b l e W i d g e t B a s e V i e w S t a t e " / > < / a : K e y V a l u e O f D i a g r a m O b j e c t K e y a n y T y p e z b w N T n L X > < a : K e y V a l u e O f D i a g r a m O b j e c t K e y a n y T y p e z b w N T n L X > < a : K e y > < K e y > C o l u m n s \ P r i o r i d a d e   d o   S u b P D C < / 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 C o l u m n s \ M e t a < / K e y > < / a : K e y > < a : V a l u e   i : t y p e = " T a b l e W i d g e t B a s e V i e w S t a t e " / > < / a : K e y V a l u e O f D i a g r a m O b j e c t K e y a n y T y p e z b w N T n L X > < a : K e y V a l u e O f D i a g r a m O b j e c t K e y a n y T y p e z b w N T n L X > < a : K e y > < K e y > C o l u m n s \ %   E x e c u � � o   d a   m e t a   d o   b i � n i o < / K e y > < / a : K e y > < a : V a l u e   i : t y p e = " T a b l e W i d g e t B a s e V i e w S t a t e " / > < / a : K e y V a l u e O f D i a g r a m O b j e c t K e y a n y T y p e z b w N T n L X > < a : K e y V a l u e O f D i a g r a m O b j e c t K e y a n y T y p e z b w N T n L X > < a : K e y > < K e y > C o l u m n s \ E x e c u t o r < / K e y > < / a : K e y > < a : V a l u e   i : t y p e = " T a b l e W i d g e t B a s e V i e w S t a t e " / > < / a : K e y V a l u e O f D i a g r a m O b j e c t K e y a n y T y p e z b w N T n L X > < a : K e y V a l u e O f D i a g r a m O b j e c t K e y a n y T y p e z b w N T n L X > < a : K e y > < K e y > C o l u m n s \ � r e a   d e   a b r a n g � n c i a < / K e y > < / a : K e y > < a : V a l u e   i : t y p e = " T a b l e W i d g e t B a s e V i e w S t a t e " / > < / a : K e y V a l u e O f D i a g r a m O b j e c t K e y a n y T y p e z b w N T n L X > < a : K e y V a l u e O f D i a g r a m O b j e c t K e y a n y T y p e z b w N T n L X > < a : K e y > < K e y > C o l u m n s \ N o m e   d a   � r e a   d e   a b r a n g � n c i a < / K e y > < / a : K e y > < a : V a l u e   i : t y p e = " T a b l e W i d g e t B a s e V i e w S t a t e " / > < / a : K e y V a l u e O f D i a g r a m O b j e c t K e y a n y T y p e z b w N T n L X > < a : K e y V a l u e O f D i a g r a m O b j e c t K e y a n y T y p e z b w N T n L X > < a : K e y > < K e y > C o l u m n s \ R e c u r s o   f i n a n c e i r o   e s t i m a d o   n o   a n o   ( R $ ) < / K e y > < / a : K e y > < a : V a l u e   i : t y p e = " T a b l e W i d g e t B a s e V i e w S t a t e " / > < / a : K e y V a l u e O f D i a g r a m O b j e c t K e y a n y T y p e z b w N T n L X > < a : K e y V a l u e O f D i a g r a m O b j e c t K e y a n y T y p e z b w N T n L X > < a : K e y > < K e y > C o l u m n s \ R e c u r s o   f i n a n c e i r o   d i s p o n i b i l i z a d o   n o   a n o   ( R $ ) < / K e y > < / a : K e y > < a : V a l u e   i : t y p e = " T a b l e W i d g e t B a s e V i e w S t a t e " / > < / a : K e y V a l u e O f D i a g r a m O b j e c t K e y a n y T y p e z b w N T n L X > < a : K e y V a l u e O f D i a g r a m O b j e c t K e y a n y T y p e z b w N T n L X > < a : K e y > < K e y > C o l u m n s \ R e c u r s o   f i n a n c e i r o   e x e c u t a d o   n o   a n o   ( R $ ) < / K e y > < / a : K e y > < a : V a l u e   i : t y p e = " T a b l e W i d g e t B a s e V i e w S t a t e " / > < / a : K e y V a l u e O f D i a g r a m O b j e c t K e y a n y T y p e z b w N T n L X > < a : K e y V a l u e O f D i a g r a m O b j e c t K e y a n y T y p e z b w N T n L X > < a : K e y > < K e y > C o l u m n s \ F o n t e < / K e y > < / a : K e y > < a : V a l u e   i : t y p e = " T a b l e W i d g e t B a s e V i e w S t a t e " / > < / a : K e y V a l u e O f D i a g r a m O b j e c t K e y a n y T y p e z b w N T n L X > < a : K e y V a l u e O f D i a g r a m O b j e c t K e y a n y T y p e z b w N T n L X > < a : K e y > < K e y > C o l u m n s \ E s p e c i f i c a r   F o n t e < / K e y > < / a : K e y > < a : V a l u e   i : t y p e = " T a b l e W i d g e t B a s e V i e w S t a t e " / > < / a : K e y V a l u e O f D i a g r a m O b j e c t K e y a n y T y p e z b w N T n L X > < a : K e y V a l u e O f D i a g r a m O b j e c t K e y a n y T y p e z b w N T n L X > < a : K e y > < K e y > C o l u m n s \ O b s e r v a � � e s   s o b r e   e x e c u � � o   f � s i c a   e   f i n a n c e i r a < / K e y > < / a : K e y > < a : V a l u e   i : t y p e = " T a b l e W i d g e t B a s e V i e w S t a t e " / > < / a : K e y V a l u e O f D i a g r a m O b j e c t K e y a n y T y p e z b w N T n L X > < a : K e y V a l u e O f D i a g r a m O b j e c t K e y a n y T y p e z b w N T n L X > < a : K e y > < K e y > C o l u m n s \ D e l i b e r a � � o 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 P A P I _ 2 1 _ 2 3 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 P A P I _ 2 1 _ 2 3 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  A � � o < / K e y > < / a : K e y > < a : V a l u e   i : t y p e = " T a b l e W i d g e t B a s e V i e w S t a t e " / > < / a : K e y V a l u e O f D i a g r a m O b j e c t K e y a n y T y p e z b w N T n L X > < a : K e y V a l u e O f D i a g r a m O b j e c t K e y a n y T y p e z b w N T n L X > < a : K e y > < K e y > C o l u m n s \ A n o < / K e y > < / a : K e y > < a : V a l u e   i : t y p e = " T a b l e W i d g e t B a s e V i e w S t a t e " / > < / a : K e y V a l u e O f D i a g r a m O b j e c t K e y a n y T y p e z b w N T n L X > < a : K e y V a l u e O f D i a g r a m O b j e c t K e y a n y T y p e z b w N T n L X > < a : K e y > < K e y > C o l u m n s \ S u b P D C < / K e y > < / a : K e y > < a : V a l u e   i : t y p e = " T a b l e W i d g e t B a s e V i e w S t a t e " / > < / a : K e y V a l u e O f D i a g r a m O b j e c t K e y a n y T y p e z b w N T n L X > < a : K e y V a l u e O f D i a g r a m O b j e c t K e y a n y T y p e z b w N T n L X > < a : K e y > < K e y > C o l u m n s \ P r i o r i d a d e   d o   S u b P D C < / 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 C o l u m n s \ M e t a < / K e y > < / a : K e y > < a : V a l u e   i : t y p e = " T a b l e W i d g e t B a s e V i e w S t a t e " / > < / a : K e y V a l u e O f D i a g r a m O b j e c t K e y a n y T y p e z b w N T n L X > < a : K e y V a l u e O f D i a g r a m O b j e c t K e y a n y T y p e z b w N T n L X > < a : K e y > < K e y > C o l u m n s \ %   E x e c u � � o   d a   m e t a   n o   a n o < / K e y > < / a : K e y > < a : V a l u e   i : t y p e = " T a b l e W i d g e t B a s e V i e w S t a t e " / > < / a : K e y V a l u e O f D i a g r a m O b j e c t K e y a n y T y p e z b w N T n L X > < a : K e y V a l u e O f D i a g r a m O b j e c t K e y a n y T y p e z b w N T n L X > < a : K e y > < K e y > C o l u m n s \ S e g m e n t o   d o   e x e c u t o r < / K e y > < / a : K e y > < a : V a l u e   i : t y p e = " T a b l e W i d g e t B a s e V i e w S t a t e " / > < / a : K e y V a l u e O f D i a g r a m O b j e c t K e y a n y T y p e z b w N T n L X > < a : K e y V a l u e O f D i a g r a m O b j e c t K e y a n y T y p e z b w N T n L X > < a : K e y > < K e y > C o l u m n s \ � r e a   d e   a b r a n g � n c i a < / K e y > < / a : K e y > < a : V a l u e   i : t y p e = " T a b l e W i d g e t B a s e V i e w S t a t e " / > < / a : K e y V a l u e O f D i a g r a m O b j e c t K e y a n y T y p e z b w N T n L X > < a : K e y V a l u e O f D i a g r a m O b j e c t K e y a n y T y p e z b w N T n L X > < a : K e y > < K e y > C o l u m n s \ N o m e   d a   � r e a   d e   a b r a n g � n c i a < / K e y > < / a : K e y > < a : V a l u e   i : t y p e = " T a b l e W i d g e t B a s e V i e w S t a t e " / > < / a : K e y V a l u e O f D i a g r a m O b j e c t K e y a n y T y p e z b w N T n L X > < a : K e y V a l u e O f D i a g r a m O b j e c t K e y a n y T y p e z b w N T n L X > < a : K e y > < K e y > C o l u m n s \ R e c u r s o   f i n a n c e i r o   e s t i m a d o   n o   a n o   ( R $ )   -   C o b r a n � a   E s t a d u a l < / K e y > < / a : K e y > < a : V a l u e   i : t y p e = " T a b l e W i d g e t B a s e V i e w S t a t e " / > < / a : K e y V a l u e O f D i a g r a m O b j e c t K e y a n y T y p e z b w N T n L X > < a : K e y V a l u e O f D i a g r a m O b j e c t K e y a n y T y p e z b w N T n L X > < a : K e y > < K e y > C o l u m n s \ R e c u r s o   f i n a n c e i r o   e s t i m a d o   n o   a n o   ( R $ )   -   C F U R H < / K e y > < / a : K e y > < a : V a l u e   i : t y p e = " T a b l e W i d g e t B a s e V i e w S t a t e " / > < / a : K e y V a l u e O f D i a g r a m O b j e c t K e y a n y T y p e z b w N T n L X > < a : K e y V a l u e O f D i a g r a m O b j e c t K e y a n y T y p e z b w N T n L X > < a : K e y > < K e y > C o l u m n s \ R e c u r s o   f i n a n c e i r o   e s t i m a d o   n o   a n o   ( R $ )   -   C o b r a n � a   F e d e r a l < / K e y > < / a : K e y > < a : V a l u e   i : t y p e = " T a b l e W i d g e t B a s e V i e w S t a t e " / > < / a : K e y V a l u e O f D i a g r a m O b j e c t K e y a n y T y p e z b w N T n L X > < a : K e y V a l u e O f D i a g r a m O b j e c t K e y a n y T y p e z b w N T n L X > < a : K e y > < K e y > C o l u m n s \ R e c u r s o   f i n a n c e i r o   e s t i m a d o   n o   a n o   ( R $ )   -   O u t r a s < / K e y > < / a : K e y > < a : V a l u e   i : t y p e = " T a b l e W i d g e t B a s e V i e w S t a t e " / > < / a : K e y V a l u e O f D i a g r a m O b j e c t K e y a n y T y p e z b w N T n L X > < a : K e y V a l u e O f D i a g r a m O b j e c t K e y a n y T y p e z b w N T n L X > < a : K e y > < K e y > C o l u m n s \ E s p e c i f i c a r   F o n t e   -   " O u t r a s " < / K e y > < / a : K e y > < a : V a l u e   i : t y p e = " T a b l e W i d g e t B a s e V i e w S t a t e " / > < / a : K e y V a l u e O f D i a g r a m O b j e c t K e y a n y T y p e z b w N T n L X > < a : K e y V a l u e O f D i a g r a m O b j e c t K e y a n y T y p e z b w N T n L X > < a : K e y > < K e y > C o l u m n s \ R e c u r s o   f i n a n c e i r o   e s t i m a d o   n o   a n o   ( R $ ) < / K e y > < / a : K e y > < a : V a l u e   i : t y p e = " T a b l e W i d g e t B a s e V i e w S t a t e " / > < / a : K e y V a l u e O f D i a g r a m O b j e c t K e y a n y T y p e z b w N T n L X > < a : K e y V a l u e O f D i a g r a m O b j e c t K e y a n y T y p e z b w N T n L X > < a : K e y > < K e y > C o l u m n s \ R e c u r s o   f i n a n c e i r o   d i s p o n i b i l i z a d o   n o   a n o   ( R $ ) < / K e y > < / a : K e y > < a : V a l u e   i : t y p e = " T a b l e W i d g e t B a s e V i e w S t a t e " / > < / a : K e y V a l u e O f D i a g r a m O b j e c t K e y a n y T y p e z b w N T n L X > < a : K e y V a l u e O f D i a g r a m O b j e c t K e y a n y T y p e z b w N T n L X > < a : K e y > < K e y > C o l u m n s \ R e c u r s o   f i n a n c e i r o   e x e c u t a d o   n o   a n o   ( R $ ) < / K e y > < / a : K e y > < a : V a l u e   i : t y p e = " T a b l e W i d g e t B a s e V i e w S t a t e " / > < / a : K e y V a l u e O f D i a g r a m O b j e c t K e y a n y T y p e z b w N T n L X > < a : K e y V a l u e O f D i a g r a m O b j e c t K e y a n y T y p e z b w N T n L X > < a : K e y > < K e y > C o l u m n s \ J u s t i f i c a t i v a   s o b r e   e x e c u � � o   f � s i c a   e   f i n a n c e i r a < / K e y > < / a : K e y > < a : V a l u e   i : t y p e = " T a b l e W i d g e t B a s e V i e w S t a t e " / > < / a : K e y V a l u e O f D i a g r a m O b j e c t K e y a n y T y p e z b w N T n L X > < a : K e y V a l u e O f D i a g r a m O b j e c t K e y a n y T y p e z b w N T n L X > < a : K e y > < K e y > C o l u m n s \ s u b P D C   c o d < / K e y > < / a : K e y > < a : V a l u e   i : t y p e = " T a b l e W i d g e t B a s e V i e w S t a t e " / > < / a : K e y V a l u e O f D i a g r a m O b j e c t K e y a n y T y p e z b w N T n L X > < a : K e y V a l u e O f D i a g r a m O b j e c t K e y a n y T y p e z b w N T n L X > < a : K e y > < K e y > C o l u m n s \ %   E x e c u � � o   d a   m e t a   d o   b i � n i o < / K e y > < / a : K e y > < a : V a l u e   i : t y p e = " T a b l e W i d g e t B a s e V i e w S t a t e " / > < / a : K e y V a l u e O f D i a g r a m O b j e c t K e y a n y T y p e z b w N T n L X > < a : K e y V a l u e O f D i a g r a m O b j e c t K e y a n y T y p e z b w N T n L X > < a : K e y > < K e y > C o l u m n s \ s u b P D C   o r i g < / K e y > < / a : K e y > < a : V a l u e   i : t y p e = " T a b l e W i d g e t B a s e V i e w S t a t e " / > < / a : K e y V a l u e O f D i a g r a m O b j e c t K e y a n y T y p e z b w N T n L X > < a : K e y V a l u e O f D i a g r a m O b j e c t K e y a n y T y p e z b w N T n L X > < a : K e y > < K e y > C o l u m n s \ s u b P D C   a d a p t < / K e y > < / a : K e y > < a : V a l u e   i : t y p e = " T a b l e W i d g e t B a s e V i e w S t a t e " / > < / a : K e y V a l u e O f D i a g r a m O b j e c t K e y a n y T y p e z b w N T n L X > < a : K e y V a l u e O f D i a g r a m O b j e c t K e y a n y T y p e z b w N T n L X > < a : K e y > < K e y > C o l u m n s \ X X X X < / K e y > < / a : K e y > < a : V a l u e   i : t y p e = " T a b l e W i d g e t B a s e V i e w S t a t e " / > < / a : K e y V a l u e O f D i a g r a m O b j e c t K e y a n y T y p e z b w N T n L X > < a : K e y V a l u e O f D i a g r a m O b j e c t K e y a n y T y p e z b w N T n L X > < a : K e y > < K e y > C o l u m n s \ A d i c i o n a r   C o l u n a 3 < / 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 P A P I _ 2 1 _ 2 3 _ 9 c d 8 0 f d 0 - f 1 4 1 - 4 6 3 3 - b 5 9 8 - 3 7 4 4 0 a 1 4 5 a a c < / K e y > < V a l u e   x m l n s : a = " h t t p : / / s c h e m a s . d a t a c o n t r a c t . o r g / 2 0 0 4 / 0 7 / M i c r o s o f t . A n a l y s i s S e r v i c e s . C o m m o n " > < a : H a s F o c u s > t r u e < / a : H a s F o c u s > < a : S i z e A t D p i 9 6 > 3 3 0 < / a : S i z e A t D p i 9 6 > < a : V i s i b l e > t r u e < / a : V i s i b l e > < / V a l u e > < / K e y V a l u e O f s t r i n g S a n d b o x E d i t o r . M e a s u r e G r i d S t a t e S c d E 3 5 R y > < K e y V a l u e O f s t r i n g S a n d b o x E d i t o r . M e a s u r e G r i d S t a t e S c d E 3 5 R y > < K e y > D E _ P A R A _ N < / 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C87DEF-318C-4BAB-97B0-BA75EC1C2C88}">
  <ds:schemaRefs/>
</ds:datastoreItem>
</file>

<file path=customXml/itemProps10.xml><?xml version="1.0" encoding="utf-8"?>
<ds:datastoreItem xmlns:ds="http://schemas.openxmlformats.org/officeDocument/2006/customXml" ds:itemID="{73A3CDC2-CDC8-473D-A4BB-14323E2340DC}">
  <ds:schemaRefs>
    <ds:schemaRef ds:uri="http://gemini/pivotcustomization/4ccae132-ab81-4312-b7f2-982f6595a542"/>
  </ds:schemaRefs>
</ds:datastoreItem>
</file>

<file path=customXml/itemProps11.xml><?xml version="1.0" encoding="utf-8"?>
<ds:datastoreItem xmlns:ds="http://schemas.openxmlformats.org/officeDocument/2006/customXml" ds:itemID="{A5BB5A56-AC80-4BF6-81B3-BBAD040B7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26100-92ac-402b-9d09-4947c0e8c214"/>
    <ds:schemaRef ds:uri="f4b97729-89ff-4087-8aa8-d163192c6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2.xml><?xml version="1.0" encoding="utf-8"?>
<ds:datastoreItem xmlns:ds="http://schemas.openxmlformats.org/officeDocument/2006/customXml" ds:itemID="{17055910-4C06-4814-8D9F-0AD077F93669}">
  <ds:schemaRefs>
    <ds:schemaRef ds:uri="http://gemini/pivotcustomization/661c73d5-33af-4020-9d1a-aafc833db758"/>
  </ds:schemaRefs>
</ds:datastoreItem>
</file>

<file path=customXml/itemProps13.xml><?xml version="1.0" encoding="utf-8"?>
<ds:datastoreItem xmlns:ds="http://schemas.openxmlformats.org/officeDocument/2006/customXml" ds:itemID="{5F5D9E36-DA30-4025-BEBB-25407E956375}">
  <ds:schemaRefs/>
</ds:datastoreItem>
</file>

<file path=customXml/itemProps14.xml><?xml version="1.0" encoding="utf-8"?>
<ds:datastoreItem xmlns:ds="http://schemas.openxmlformats.org/officeDocument/2006/customXml" ds:itemID="{80E2DD59-3B99-45A7-8BA7-F3965DA72419}">
  <ds:schemaRefs>
    <ds:schemaRef ds:uri="http://gemini/pivotcustomization/TableXML_DE_PARA_N"/>
  </ds:schemaRefs>
</ds:datastoreItem>
</file>

<file path=customXml/itemProps15.xml><?xml version="1.0" encoding="utf-8"?>
<ds:datastoreItem xmlns:ds="http://schemas.openxmlformats.org/officeDocument/2006/customXml" ds:itemID="{26A9264D-39CF-4C18-89EE-1379FDE88AD7}">
  <ds:schemaRefs>
    <ds:schemaRef ds:uri="http://gemini/pivotcustomization/ShowImplicitMeasures"/>
  </ds:schemaRefs>
</ds:datastoreItem>
</file>

<file path=customXml/itemProps16.xml><?xml version="1.0" encoding="utf-8"?>
<ds:datastoreItem xmlns:ds="http://schemas.openxmlformats.org/officeDocument/2006/customXml" ds:itemID="{467FC3C2-D21E-4598-A5D2-F47ED1DD06BA}">
  <ds:schemaRefs>
    <ds:schemaRef ds:uri="http://gemini/pivotcustomization/LinkedTableUpdateMode"/>
  </ds:schemaRefs>
</ds:datastoreItem>
</file>

<file path=customXml/itemProps17.xml><?xml version="1.0" encoding="utf-8"?>
<ds:datastoreItem xmlns:ds="http://schemas.openxmlformats.org/officeDocument/2006/customXml" ds:itemID="{B981AB2F-2DC3-4162-B25A-69528B96C6A8}">
  <ds:schemaRefs>
    <ds:schemaRef ds:uri="http://gemini/pivotcustomization/TableXML_PAPI_22_23_6ecaf62b-db3c-42dc-abab-51ea74dc59de"/>
  </ds:schemaRefs>
</ds:datastoreItem>
</file>

<file path=customXml/itemProps18.xml><?xml version="1.0" encoding="utf-8"?>
<ds:datastoreItem xmlns:ds="http://schemas.openxmlformats.org/officeDocument/2006/customXml" ds:itemID="{3588E3DB-D115-4CEF-8EC4-7FAE3A9D5B04}">
  <ds:schemaRefs>
    <ds:schemaRef ds:uri="http://gemini/pivotcustomization/ManualCalcMode"/>
  </ds:schemaRefs>
</ds:datastoreItem>
</file>

<file path=customXml/itemProps19.xml><?xml version="1.0" encoding="utf-8"?>
<ds:datastoreItem xmlns:ds="http://schemas.openxmlformats.org/officeDocument/2006/customXml" ds:itemID="{AAD22012-09B0-4EBE-8C6B-AE82C285C5C8}">
  <ds:schemaRefs>
    <ds:schemaRef ds:uri="http://gemini/pivotcustomization/ShowHidden"/>
  </ds:schemaRefs>
</ds:datastoreItem>
</file>

<file path=customXml/itemProps2.xml><?xml version="1.0" encoding="utf-8"?>
<ds:datastoreItem xmlns:ds="http://schemas.openxmlformats.org/officeDocument/2006/customXml" ds:itemID="{E0745F01-1CA5-4178-B452-D9746D2B7E29}">
  <ds:schemaRefs/>
</ds:datastoreItem>
</file>

<file path=customXml/itemProps20.xml><?xml version="1.0" encoding="utf-8"?>
<ds:datastoreItem xmlns:ds="http://schemas.openxmlformats.org/officeDocument/2006/customXml" ds:itemID="{FF489F1A-28E5-4033-B0ED-B604C82D8381}">
  <ds:schemaRefs/>
</ds:datastoreItem>
</file>

<file path=customXml/itemProps21.xml><?xml version="1.0" encoding="utf-8"?>
<ds:datastoreItem xmlns:ds="http://schemas.openxmlformats.org/officeDocument/2006/customXml" ds:itemID="{E80CD2F3-4B07-4B45-A028-E501E5DC4743}">
  <ds:schemaRefs>
    <ds:schemaRef ds:uri="http://gemini/pivotcustomization/TableXML_Dim_Ano_65767510-bba1-4347-aa8c-e5cfafca3b96"/>
  </ds:schemaRefs>
</ds:datastoreItem>
</file>

<file path=customXml/itemProps22.xml><?xml version="1.0" encoding="utf-8"?>
<ds:datastoreItem xmlns:ds="http://schemas.openxmlformats.org/officeDocument/2006/customXml" ds:itemID="{71C4A6CC-AC85-4DCE-AC9F-75090FA528EC}">
  <ds:schemaRefs/>
</ds:datastoreItem>
</file>

<file path=customXml/itemProps23.xml><?xml version="1.0" encoding="utf-8"?>
<ds:datastoreItem xmlns:ds="http://schemas.openxmlformats.org/officeDocument/2006/customXml" ds:itemID="{53175907-C272-411E-AAF5-CB23C8B0EDB9}">
  <ds:schemaRefs>
    <ds:schemaRef ds:uri="http://gemini/pivotcustomization/TableOrder"/>
  </ds:schemaRefs>
</ds:datastoreItem>
</file>

<file path=customXml/itemProps24.xml><?xml version="1.0" encoding="utf-8"?>
<ds:datastoreItem xmlns:ds="http://schemas.openxmlformats.org/officeDocument/2006/customXml" ds:itemID="{8B8A9523-97A0-45AF-A1EF-5093641B75E7}">
  <ds:schemaRefs/>
</ds:datastoreItem>
</file>

<file path=customXml/itemProps25.xml><?xml version="1.0" encoding="utf-8"?>
<ds:datastoreItem xmlns:ds="http://schemas.openxmlformats.org/officeDocument/2006/customXml" ds:itemID="{F954F3E3-EEC2-47A9-A8EF-6F4FBD5DE7FD}">
  <ds:schemaRefs/>
</ds:datastoreItem>
</file>

<file path=customXml/itemProps26.xml><?xml version="1.0" encoding="utf-8"?>
<ds:datastoreItem xmlns:ds="http://schemas.openxmlformats.org/officeDocument/2006/customXml" ds:itemID="{0A7AD750-3216-4F2B-99BC-DF632531DCD8}">
  <ds:schemaRefs>
    <ds:schemaRef ds:uri="http://schemas.microsoft.com/DataMashup"/>
  </ds:schemaRefs>
</ds:datastoreItem>
</file>

<file path=customXml/itemProps27.xml><?xml version="1.0" encoding="utf-8"?>
<ds:datastoreItem xmlns:ds="http://schemas.openxmlformats.org/officeDocument/2006/customXml" ds:itemID="{E2F9961E-45B0-4D0B-94BE-5FDCA77F2715}">
  <ds:schemaRefs>
    <ds:schemaRef ds:uri="http://gemini/pivotcustomization/TableXML_PAPI20_21_736ac979-241a-46d4-9bfc-b26f12959a6f"/>
  </ds:schemaRefs>
</ds:datastoreItem>
</file>

<file path=customXml/itemProps28.xml><?xml version="1.0" encoding="utf-8"?>
<ds:datastoreItem xmlns:ds="http://schemas.openxmlformats.org/officeDocument/2006/customXml" ds:itemID="{7EA19EDB-5674-4876-A98B-FDB2C80B8C06}">
  <ds:schemaRefs>
    <ds:schemaRef ds:uri="http://schemas.microsoft.com/sharepoint/v3/contenttype/forms"/>
  </ds:schemaRefs>
</ds:datastoreItem>
</file>

<file path=customXml/itemProps29.xml><?xml version="1.0" encoding="utf-8"?>
<ds:datastoreItem xmlns:ds="http://schemas.openxmlformats.org/officeDocument/2006/customXml" ds:itemID="{D6A0A5B0-F55A-4D55-A953-CDD8E80A2511}">
  <ds:schemaRefs>
    <ds:schemaRef ds:uri="http://gemini/pivotcustomization/FormulaBarState"/>
  </ds:schemaRefs>
</ds:datastoreItem>
</file>

<file path=customXml/itemProps3.xml><?xml version="1.0" encoding="utf-8"?>
<ds:datastoreItem xmlns:ds="http://schemas.openxmlformats.org/officeDocument/2006/customXml" ds:itemID="{F29C7E83-9A95-4D4F-8E1E-8909D80BFDBA}">
  <ds:schemaRefs>
    <ds:schemaRef ds:uri="http://gemini/pivotcustomization/4aa0b6f9-08ea-4c5c-9e47-faa915b1abbe"/>
  </ds:schemaRefs>
</ds:datastoreItem>
</file>

<file path=customXml/itemProps30.xml><?xml version="1.0" encoding="utf-8"?>
<ds:datastoreItem xmlns:ds="http://schemas.openxmlformats.org/officeDocument/2006/customXml" ds:itemID="{78AF1344-727E-4C5C-993D-C0F4CE395C03}">
  <ds:schemaRefs>
    <ds:schemaRef ds:uri="http://gemini/pivotcustomization/fb09f282-6689-4548-8052-46a82d477c37"/>
  </ds:schemaRefs>
</ds:datastoreItem>
</file>

<file path=customXml/itemProps4.xml><?xml version="1.0" encoding="utf-8"?>
<ds:datastoreItem xmlns:ds="http://schemas.openxmlformats.org/officeDocument/2006/customXml" ds:itemID="{F325AC28-9C6D-453E-84A7-B2B321D79347}">
  <ds:schemaRefs>
    <ds:schemaRef ds:uri="http://gemini/pivotcustomization/ClientWindowXML"/>
  </ds:schemaRefs>
</ds:datastoreItem>
</file>

<file path=customXml/itemProps5.xml><?xml version="1.0" encoding="utf-8"?>
<ds:datastoreItem xmlns:ds="http://schemas.openxmlformats.org/officeDocument/2006/customXml" ds:itemID="{CEED67B2-A46A-48CF-BA68-ABECA18AB9BC}">
  <ds:schemaRefs>
    <ds:schemaRef ds:uri="http://gemini/pivotcustomization/TableXML_PAPI-21-23_47386c43-32d9-46c1-9c64-4c64d03d26d2"/>
  </ds:schemaRefs>
</ds:datastoreItem>
</file>

<file path=customXml/itemProps6.xml><?xml version="1.0" encoding="utf-8"?>
<ds:datastoreItem xmlns:ds="http://schemas.openxmlformats.org/officeDocument/2006/customXml" ds:itemID="{D68667DF-C1EC-41FC-AD6C-BEA4BF1A7517}">
  <ds:schemaRefs/>
</ds:datastoreItem>
</file>

<file path=customXml/itemProps7.xml><?xml version="1.0" encoding="utf-8"?>
<ds:datastoreItem xmlns:ds="http://schemas.openxmlformats.org/officeDocument/2006/customXml" ds:itemID="{3F5A9A7A-CD02-460F-B83A-07BA12733824}">
  <ds:schemaRefs/>
</ds:datastoreItem>
</file>

<file path=customXml/itemProps8.xml><?xml version="1.0" encoding="utf-8"?>
<ds:datastoreItem xmlns:ds="http://schemas.openxmlformats.org/officeDocument/2006/customXml" ds:itemID="{D2DC01CA-193A-4011-9248-B4A3D28D2539}">
  <ds:schemaRefs>
    <ds:schemaRef ds:uri="http://gemini/pivotcustomization/MeasureGridState"/>
  </ds:schemaRefs>
</ds:datastoreItem>
</file>

<file path=customXml/itemProps9.xml><?xml version="1.0" encoding="utf-8"?>
<ds:datastoreItem xmlns:ds="http://schemas.openxmlformats.org/officeDocument/2006/customXml" ds:itemID="{9AAA72D5-4753-47D7-8328-14993F4FB63C}">
  <ds:schemaRefs>
    <ds:schemaRef ds:uri="9c526100-92ac-402b-9d09-4947c0e8c214"/>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f4b97729-89ff-4087-8aa8-d163192c6d6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PAPI_21 (Delib. 190) </vt:lpstr>
      <vt:lpstr>PAPI_22_23 (Delib. 246) </vt:lpstr>
      <vt:lpstr>Consolidaçao - 1</vt:lpstr>
      <vt:lpstr>Consolidaçao - 2</vt:lpstr>
      <vt:lpstr>Orientações</vt:lpstr>
      <vt:lpstr>Operacional</vt:lpstr>
      <vt:lpstr>Explicativo</vt:lpstr>
      <vt:lpstr>de-para 246 190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Coutinho Costa</dc:creator>
  <cp:keywords/>
  <dc:description/>
  <cp:lastModifiedBy>DAEE SEDE 64</cp:lastModifiedBy>
  <cp:revision/>
  <dcterms:created xsi:type="dcterms:W3CDTF">2022-03-24T14:13:09Z</dcterms:created>
  <dcterms:modified xsi:type="dcterms:W3CDTF">2024-01-16T17:41:42Z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0x010100BC9FF30929C8E04FBC196FD8B500633E</vt:lpwstr>
  </property>
</Properties>
</file>