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48" yWindow="4200" windowWidth="22368" windowHeight="5376" activeTab="1"/>
  </bookViews>
  <sheets>
    <sheet name="PA" sheetId="7" r:id="rId1"/>
    <sheet name="PI Fehidro" sheetId="12" r:id="rId2"/>
    <sheet name="PI Geral" sheetId="13" r:id="rId3"/>
    <sheet name="Plan1" sheetId="14" r:id="rId4"/>
  </sheets>
  <definedNames>
    <definedName name="_xlnm._FilterDatabase" localSheetId="0" hidden="1">PA!$I$4:$N$100</definedName>
    <definedName name="_xlnm._FilterDatabase" localSheetId="1" hidden="1">'PI Fehidro'!$A$5:$Q$43</definedName>
    <definedName name="_xlnm._FilterDatabase" localSheetId="2" hidden="1">'PI Geral'!$B$1:$Q$39</definedName>
    <definedName name="_xlnm.Print_Area" localSheetId="0">PA!$B$1:$P$94</definedName>
    <definedName name="_xlnm.Print_Area" localSheetId="1">'PI Fehidro'!$B$6:$Q$43</definedName>
    <definedName name="_xlnm.Print_Area" localSheetId="2">'PI Geral'!$B$2:$Q$39</definedName>
  </definedNames>
  <calcPr calcId="144525"/>
</workbook>
</file>

<file path=xl/calcChain.xml><?xml version="1.0" encoding="utf-8"?>
<calcChain xmlns="http://schemas.openxmlformats.org/spreadsheetml/2006/main">
  <c r="D43" i="12" l="1"/>
  <c r="F42" i="12"/>
  <c r="F38" i="13"/>
  <c r="P24" i="13" s="1"/>
  <c r="P22" i="13"/>
  <c r="P23" i="13"/>
  <c r="Q23" i="13" s="1"/>
  <c r="P25" i="13"/>
  <c r="Q25" i="13" s="1"/>
  <c r="P26" i="13"/>
  <c r="P27" i="13"/>
  <c r="P29" i="13"/>
  <c r="P30" i="13"/>
  <c r="P31" i="13"/>
  <c r="P33" i="13"/>
  <c r="P34" i="13"/>
  <c r="P35" i="13"/>
  <c r="P21" i="13"/>
  <c r="N35" i="13"/>
  <c r="N37" i="13"/>
  <c r="M37" i="13"/>
  <c r="M35" i="13"/>
  <c r="L35" i="13"/>
  <c r="L37" i="13"/>
  <c r="P36" i="13" l="1"/>
  <c r="P32" i="13"/>
  <c r="P28" i="13"/>
  <c r="Q28" i="13" s="1"/>
  <c r="M22" i="7"/>
  <c r="M85" i="7" l="1"/>
  <c r="M56" i="7" l="1"/>
  <c r="M54" i="7"/>
  <c r="L93" i="7"/>
  <c r="L102" i="7" l="1"/>
  <c r="L103" i="7" s="1"/>
  <c r="L100" i="7"/>
  <c r="K100" i="7"/>
  <c r="K93" i="7" l="1"/>
  <c r="K102" i="7" s="1"/>
  <c r="K103" i="7" s="1"/>
  <c r="M91" i="7"/>
  <c r="M89" i="7"/>
  <c r="M87" i="7"/>
  <c r="M83" i="7"/>
  <c r="M81" i="7"/>
  <c r="M79" i="7"/>
  <c r="M77" i="7"/>
  <c r="M75" i="7"/>
  <c r="M62" i="7"/>
  <c r="M60" i="7"/>
  <c r="M58" i="7"/>
  <c r="M52" i="7"/>
  <c r="M50" i="7"/>
  <c r="M48" i="7"/>
  <c r="M46" i="7"/>
  <c r="M44" i="7"/>
  <c r="M26" i="7"/>
  <c r="M24" i="7"/>
  <c r="M20" i="7"/>
  <c r="M18" i="7"/>
  <c r="M16" i="7"/>
  <c r="M14" i="7"/>
  <c r="M12" i="7"/>
  <c r="M10" i="7"/>
  <c r="J21" i="12" l="1"/>
  <c r="I93" i="7" l="1"/>
  <c r="J93" i="7" l="1"/>
  <c r="D10" i="12" l="1"/>
  <c r="E10" i="12"/>
  <c r="F10" i="12"/>
  <c r="G10" i="12"/>
  <c r="H10" i="12"/>
  <c r="I10" i="12"/>
  <c r="J10" i="12"/>
  <c r="K10" i="12"/>
  <c r="D11" i="12"/>
  <c r="E11" i="12"/>
  <c r="F11" i="12"/>
  <c r="G11" i="12"/>
  <c r="H11" i="12"/>
  <c r="I11" i="12"/>
  <c r="J11" i="12"/>
  <c r="K11" i="12"/>
  <c r="D12" i="12"/>
  <c r="E12" i="12"/>
  <c r="F12" i="12"/>
  <c r="G12" i="12"/>
  <c r="H12" i="12"/>
  <c r="I12" i="12"/>
  <c r="J12" i="12"/>
  <c r="K12" i="12"/>
  <c r="D13" i="12"/>
  <c r="E13" i="12"/>
  <c r="F13" i="12"/>
  <c r="G13" i="12"/>
  <c r="H13" i="12"/>
  <c r="I13" i="12"/>
  <c r="J13" i="12"/>
  <c r="K13" i="12"/>
  <c r="D14" i="12"/>
  <c r="E14" i="12"/>
  <c r="F14" i="12"/>
  <c r="G14" i="12"/>
  <c r="H14" i="12"/>
  <c r="I14" i="12"/>
  <c r="J14" i="12"/>
  <c r="K14" i="12"/>
  <c r="D15" i="12"/>
  <c r="E15" i="12"/>
  <c r="F15" i="12"/>
  <c r="G15" i="12"/>
  <c r="H15" i="12"/>
  <c r="I15" i="12"/>
  <c r="J15" i="12"/>
  <c r="K15" i="12"/>
  <c r="D16" i="12"/>
  <c r="E16" i="12"/>
  <c r="F16" i="12"/>
  <c r="G16" i="12"/>
  <c r="H16" i="12"/>
  <c r="I16" i="12"/>
  <c r="J16" i="12"/>
  <c r="K16" i="12"/>
  <c r="D17" i="12"/>
  <c r="E17" i="12"/>
  <c r="F17" i="12"/>
  <c r="G17" i="12"/>
  <c r="H17" i="12"/>
  <c r="I17" i="12"/>
  <c r="J17" i="12"/>
  <c r="K17" i="12"/>
  <c r="D18" i="12"/>
  <c r="E18" i="12"/>
  <c r="F18" i="12"/>
  <c r="G18" i="12"/>
  <c r="H18" i="12"/>
  <c r="I18" i="12"/>
  <c r="J18" i="12"/>
  <c r="K18" i="12"/>
  <c r="D19" i="12"/>
  <c r="E19" i="12"/>
  <c r="F19" i="12"/>
  <c r="G19" i="12"/>
  <c r="H19" i="12"/>
  <c r="I19" i="12"/>
  <c r="J19" i="12"/>
  <c r="K19" i="12"/>
  <c r="D20" i="12"/>
  <c r="E20" i="12"/>
  <c r="F20" i="12"/>
  <c r="G20" i="12"/>
  <c r="H20" i="12"/>
  <c r="I20" i="12"/>
  <c r="J20" i="12"/>
  <c r="K20" i="12"/>
  <c r="D21" i="12"/>
  <c r="E21" i="12"/>
  <c r="F21" i="12"/>
  <c r="G21" i="12"/>
  <c r="H21" i="12"/>
  <c r="I21" i="12"/>
  <c r="K21" i="12"/>
  <c r="D22" i="12"/>
  <c r="E22" i="12"/>
  <c r="F22" i="12"/>
  <c r="G22" i="12"/>
  <c r="H22" i="12"/>
  <c r="I22" i="12"/>
  <c r="J22" i="12"/>
  <c r="K22" i="12"/>
  <c r="D23" i="12"/>
  <c r="E23" i="12"/>
  <c r="F23" i="12"/>
  <c r="G23" i="12"/>
  <c r="H23" i="12"/>
  <c r="I23" i="12"/>
  <c r="J23" i="12"/>
  <c r="K23" i="12"/>
  <c r="D24" i="12"/>
  <c r="E24" i="12"/>
  <c r="F24" i="12"/>
  <c r="G24" i="12"/>
  <c r="H24" i="12"/>
  <c r="I24" i="12"/>
  <c r="J24" i="12"/>
  <c r="K24" i="12"/>
  <c r="D25" i="12"/>
  <c r="E25" i="12"/>
  <c r="F25" i="12"/>
  <c r="G25" i="12"/>
  <c r="H25" i="12"/>
  <c r="I25" i="12"/>
  <c r="J25" i="12"/>
  <c r="K25" i="12"/>
  <c r="D26" i="12"/>
  <c r="E26" i="12"/>
  <c r="F26" i="12"/>
  <c r="G26" i="12"/>
  <c r="H26" i="12"/>
  <c r="I26" i="12"/>
  <c r="J26" i="12"/>
  <c r="K26" i="12"/>
  <c r="D27" i="12"/>
  <c r="E27" i="12"/>
  <c r="F27" i="12"/>
  <c r="G27" i="12"/>
  <c r="H27" i="12"/>
  <c r="I27" i="12"/>
  <c r="J27" i="12"/>
  <c r="K27" i="12"/>
  <c r="D28" i="12"/>
  <c r="E28" i="12"/>
  <c r="F28" i="12"/>
  <c r="G28" i="12"/>
  <c r="H28" i="12"/>
  <c r="I28" i="12"/>
  <c r="J28" i="12"/>
  <c r="K28" i="12"/>
  <c r="D29" i="12"/>
  <c r="E29" i="12"/>
  <c r="F29" i="12"/>
  <c r="G29" i="12"/>
  <c r="H29" i="12"/>
  <c r="I29" i="12"/>
  <c r="J29" i="12"/>
  <c r="K29" i="12"/>
  <c r="D30" i="12"/>
  <c r="E30" i="12"/>
  <c r="F30" i="12"/>
  <c r="G30" i="12"/>
  <c r="H30" i="12"/>
  <c r="I30" i="12"/>
  <c r="J30" i="12"/>
  <c r="K30" i="12"/>
  <c r="D31" i="12"/>
  <c r="E31" i="12"/>
  <c r="F31" i="12"/>
  <c r="G31" i="12"/>
  <c r="H31" i="12"/>
  <c r="I31" i="12"/>
  <c r="J31" i="12"/>
  <c r="K31" i="12"/>
  <c r="D32" i="12"/>
  <c r="E32" i="12"/>
  <c r="F32" i="12"/>
  <c r="G32" i="12"/>
  <c r="H32" i="12"/>
  <c r="I32" i="12"/>
  <c r="J32" i="12"/>
  <c r="K32" i="12"/>
  <c r="D33" i="12"/>
  <c r="E33" i="12"/>
  <c r="F33" i="12"/>
  <c r="G33" i="12"/>
  <c r="H33" i="12"/>
  <c r="I33" i="12"/>
  <c r="J33" i="12"/>
  <c r="K33" i="12"/>
  <c r="D34" i="12"/>
  <c r="E34" i="12"/>
  <c r="F34" i="12"/>
  <c r="G34" i="12"/>
  <c r="H34" i="12"/>
  <c r="I34" i="12"/>
  <c r="J34" i="12"/>
  <c r="K34" i="12"/>
  <c r="D35" i="12"/>
  <c r="E35" i="12"/>
  <c r="F35" i="12"/>
  <c r="G35" i="12"/>
  <c r="H35" i="12"/>
  <c r="I35" i="12"/>
  <c r="J35" i="12"/>
  <c r="K35" i="12"/>
  <c r="D36" i="12"/>
  <c r="E36" i="12"/>
  <c r="F36" i="12"/>
  <c r="G36" i="12"/>
  <c r="H36" i="12"/>
  <c r="I36" i="12"/>
  <c r="J36" i="12"/>
  <c r="K36" i="12"/>
  <c r="D37" i="12"/>
  <c r="E37" i="12"/>
  <c r="F37" i="12"/>
  <c r="G37" i="12"/>
  <c r="H37" i="12"/>
  <c r="I37" i="12"/>
  <c r="J37" i="12"/>
  <c r="K37" i="12"/>
  <c r="D38" i="12"/>
  <c r="E38" i="12"/>
  <c r="F38" i="12"/>
  <c r="G38" i="12"/>
  <c r="H38" i="12"/>
  <c r="I38" i="12"/>
  <c r="J38" i="12"/>
  <c r="K38" i="12"/>
  <c r="D39" i="12"/>
  <c r="E39" i="12"/>
  <c r="F39" i="12"/>
  <c r="G39" i="12"/>
  <c r="H39" i="12"/>
  <c r="I39" i="12"/>
  <c r="J39" i="12"/>
  <c r="K39" i="12"/>
  <c r="D40" i="12"/>
  <c r="E40" i="12"/>
  <c r="F40" i="12"/>
  <c r="G40" i="12"/>
  <c r="H40" i="12"/>
  <c r="I40" i="12"/>
  <c r="J40" i="12"/>
  <c r="K40" i="12"/>
  <c r="N21" i="12" l="1"/>
  <c r="N39" i="12"/>
  <c r="N38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N40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0" i="12"/>
  <c r="N19" i="12"/>
  <c r="N18" i="12"/>
  <c r="N17" i="12"/>
  <c r="N16" i="12"/>
  <c r="N15" i="12"/>
  <c r="N14" i="12"/>
  <c r="N13" i="12"/>
  <c r="N12" i="12"/>
  <c r="N11" i="12"/>
  <c r="N10" i="12"/>
  <c r="M10" i="12"/>
  <c r="L14" i="12"/>
  <c r="L40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3" i="12"/>
  <c r="L12" i="12"/>
  <c r="L11" i="12"/>
  <c r="L10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I94" i="7"/>
  <c r="H41" i="12"/>
  <c r="F34" i="13"/>
  <c r="F30" i="13"/>
  <c r="F26" i="13"/>
  <c r="F22" i="13"/>
  <c r="F19" i="13"/>
  <c r="F15" i="13"/>
  <c r="F33" i="13"/>
  <c r="F29" i="13"/>
  <c r="F25" i="13"/>
  <c r="F21" i="13"/>
  <c r="F17" i="13"/>
  <c r="F35" i="13"/>
  <c r="F31" i="13"/>
  <c r="F27" i="13"/>
  <c r="F23" i="13"/>
  <c r="F20" i="13"/>
  <c r="F16" i="13"/>
  <c r="F36" i="13"/>
  <c r="F32" i="13"/>
  <c r="F28" i="13"/>
  <c r="F24" i="13"/>
  <c r="F18" i="13"/>
  <c r="F14" i="13"/>
  <c r="F13" i="13"/>
  <c r="F12" i="13"/>
  <c r="F11" i="13"/>
  <c r="F10" i="13"/>
  <c r="F9" i="13"/>
  <c r="F8" i="13"/>
  <c r="F7" i="13"/>
  <c r="J36" i="13"/>
  <c r="K36" i="13" s="1"/>
  <c r="J33" i="13"/>
  <c r="K33" i="13" s="1"/>
  <c r="J30" i="13"/>
  <c r="K30" i="13" s="1"/>
  <c r="J28" i="13"/>
  <c r="K28" i="13" s="1"/>
  <c r="J24" i="13"/>
  <c r="K24" i="13" s="1"/>
  <c r="J21" i="13"/>
  <c r="K21" i="13" s="1"/>
  <c r="J18" i="13"/>
  <c r="K18" i="13" s="1"/>
  <c r="J15" i="13"/>
  <c r="K15" i="13" s="1"/>
  <c r="J12" i="13"/>
  <c r="K12" i="13" s="1"/>
  <c r="J9" i="13"/>
  <c r="K9" i="13" s="1"/>
  <c r="J6" i="13"/>
  <c r="J35" i="13"/>
  <c r="K35" i="13" s="1"/>
  <c r="J32" i="13"/>
  <c r="K32" i="13" s="1"/>
  <c r="J29" i="13"/>
  <c r="K29" i="13" s="1"/>
  <c r="J25" i="13"/>
  <c r="K25" i="13" s="1"/>
  <c r="J22" i="13"/>
  <c r="K22" i="13" s="1"/>
  <c r="J19" i="13"/>
  <c r="K19" i="13" s="1"/>
  <c r="J16" i="13"/>
  <c r="K16" i="13" s="1"/>
  <c r="J13" i="13"/>
  <c r="K13" i="13" s="1"/>
  <c r="J10" i="13"/>
  <c r="K10" i="13" s="1"/>
  <c r="J7" i="13"/>
  <c r="K7" i="13" s="1"/>
  <c r="J34" i="13"/>
  <c r="K34" i="13" s="1"/>
  <c r="J31" i="13"/>
  <c r="K31" i="13" s="1"/>
  <c r="J27" i="13"/>
  <c r="K27" i="13" s="1"/>
  <c r="J26" i="13"/>
  <c r="K26" i="13" s="1"/>
  <c r="J23" i="13"/>
  <c r="K23" i="13" s="1"/>
  <c r="J20" i="13"/>
  <c r="K20" i="13" s="1"/>
  <c r="J17" i="13"/>
  <c r="K17" i="13" s="1"/>
  <c r="J14" i="13"/>
  <c r="K14" i="13" s="1"/>
  <c r="J11" i="13"/>
  <c r="K11" i="13" s="1"/>
  <c r="J8" i="13"/>
  <c r="K8" i="13" s="1"/>
  <c r="H35" i="13"/>
  <c r="I35" i="13" s="1"/>
  <c r="H33" i="13"/>
  <c r="I33" i="13" s="1"/>
  <c r="H31" i="13"/>
  <c r="I31" i="13" s="1"/>
  <c r="H29" i="13"/>
  <c r="I29" i="13" s="1"/>
  <c r="H27" i="13"/>
  <c r="I27" i="13" s="1"/>
  <c r="H25" i="13"/>
  <c r="I25" i="13" s="1"/>
  <c r="H23" i="13"/>
  <c r="I23" i="13" s="1"/>
  <c r="H21" i="13"/>
  <c r="I21" i="13" s="1"/>
  <c r="H19" i="13"/>
  <c r="I19" i="13" s="1"/>
  <c r="H17" i="13"/>
  <c r="I17" i="13" s="1"/>
  <c r="H15" i="13"/>
  <c r="I15" i="13" s="1"/>
  <c r="H13" i="13"/>
  <c r="I13" i="13" s="1"/>
  <c r="H11" i="13"/>
  <c r="I11" i="13" s="1"/>
  <c r="H9" i="13"/>
  <c r="I9" i="13" s="1"/>
  <c r="H8" i="13"/>
  <c r="I8" i="13" s="1"/>
  <c r="H36" i="13"/>
  <c r="I36" i="13" s="1"/>
  <c r="H34" i="13"/>
  <c r="I34" i="13" s="1"/>
  <c r="H32" i="13"/>
  <c r="I32" i="13" s="1"/>
  <c r="H30" i="13"/>
  <c r="I30" i="13" s="1"/>
  <c r="H28" i="13"/>
  <c r="I28" i="13" s="1"/>
  <c r="H26" i="13"/>
  <c r="I26" i="13" s="1"/>
  <c r="H24" i="13"/>
  <c r="I24" i="13" s="1"/>
  <c r="H22" i="13"/>
  <c r="I22" i="13" s="1"/>
  <c r="H20" i="13"/>
  <c r="I20" i="13" s="1"/>
  <c r="H18" i="13"/>
  <c r="I18" i="13" s="1"/>
  <c r="H16" i="13"/>
  <c r="I16" i="13" s="1"/>
  <c r="H14" i="13"/>
  <c r="I14" i="13" s="1"/>
  <c r="H12" i="13"/>
  <c r="I12" i="13" s="1"/>
  <c r="H10" i="13"/>
  <c r="I10" i="13" s="1"/>
  <c r="H7" i="13"/>
  <c r="I7" i="13" s="1"/>
  <c r="D35" i="13"/>
  <c r="D32" i="13"/>
  <c r="D29" i="13"/>
  <c r="D24" i="13"/>
  <c r="D21" i="13"/>
  <c r="D18" i="13"/>
  <c r="D15" i="13"/>
  <c r="D13" i="13"/>
  <c r="D11" i="13"/>
  <c r="D8" i="13"/>
  <c r="D36" i="13"/>
  <c r="D33" i="13"/>
  <c r="D30" i="13"/>
  <c r="D28" i="13"/>
  <c r="D26" i="13"/>
  <c r="D22" i="13"/>
  <c r="D19" i="13"/>
  <c r="D16" i="13"/>
  <c r="D12" i="13"/>
  <c r="D9" i="13"/>
  <c r="D34" i="13"/>
  <c r="D31" i="13"/>
  <c r="D27" i="13"/>
  <c r="L27" i="13" s="1"/>
  <c r="D25" i="13"/>
  <c r="D23" i="13"/>
  <c r="D20" i="13"/>
  <c r="D17" i="13"/>
  <c r="D14" i="13"/>
  <c r="D10" i="13"/>
  <c r="D7" i="13"/>
  <c r="H6" i="13"/>
  <c r="D6" i="13"/>
  <c r="F6" i="13"/>
  <c r="K41" i="12"/>
  <c r="J41" i="12"/>
  <c r="I41" i="12"/>
  <c r="G41" i="12"/>
  <c r="F41" i="12"/>
  <c r="E41" i="12"/>
  <c r="D41" i="12"/>
  <c r="O41" i="12" l="1"/>
  <c r="N41" i="12"/>
  <c r="P10" i="12"/>
  <c r="L23" i="13"/>
  <c r="L26" i="13"/>
  <c r="L32" i="13"/>
  <c r="L20" i="13"/>
  <c r="L31" i="13"/>
  <c r="L16" i="13"/>
  <c r="L8" i="13"/>
  <c r="L17" i="13"/>
  <c r="L41" i="12"/>
  <c r="L7" i="13"/>
  <c r="N24" i="13"/>
  <c r="N16" i="13"/>
  <c r="N19" i="13"/>
  <c r="N34" i="13"/>
  <c r="L10" i="13"/>
  <c r="L11" i="13"/>
  <c r="L28" i="13"/>
  <c r="L18" i="13"/>
  <c r="N12" i="13"/>
  <c r="N25" i="13"/>
  <c r="L34" i="13"/>
  <c r="L19" i="13"/>
  <c r="L30" i="13"/>
  <c r="L21" i="13"/>
  <c r="N9" i="13"/>
  <c r="N20" i="13"/>
  <c r="N29" i="13"/>
  <c r="L6" i="13"/>
  <c r="L14" i="13"/>
  <c r="L25" i="13"/>
  <c r="L9" i="13"/>
  <c r="L22" i="13"/>
  <c r="L33" i="13"/>
  <c r="L13" i="13"/>
  <c r="L24" i="13"/>
  <c r="N10" i="13"/>
  <c r="N14" i="13"/>
  <c r="N32" i="13"/>
  <c r="N23" i="13"/>
  <c r="N17" i="13"/>
  <c r="N33" i="13"/>
  <c r="N26" i="13"/>
  <c r="N8" i="13"/>
  <c r="N31" i="13"/>
  <c r="N6" i="13"/>
  <c r="N13" i="13"/>
  <c r="N28" i="13"/>
  <c r="N22" i="13"/>
  <c r="L12" i="13"/>
  <c r="L36" i="13"/>
  <c r="L15" i="13"/>
  <c r="L29" i="13"/>
  <c r="N7" i="13"/>
  <c r="N11" i="13"/>
  <c r="N18" i="13"/>
  <c r="N36" i="13"/>
  <c r="N27" i="13"/>
  <c r="N21" i="13"/>
  <c r="N15" i="13"/>
  <c r="N30" i="13"/>
  <c r="M41" i="12"/>
  <c r="G10" i="13"/>
  <c r="O10" i="13" s="1"/>
  <c r="G17" i="13"/>
  <c r="O17" i="13" s="1"/>
  <c r="G7" i="13"/>
  <c r="O7" i="13" s="1"/>
  <c r="G18" i="13"/>
  <c r="O18" i="13" s="1"/>
  <c r="G27" i="13"/>
  <c r="O27" i="13" s="1"/>
  <c r="G15" i="13"/>
  <c r="O15" i="13" s="1"/>
  <c r="G32" i="13"/>
  <c r="O32" i="13" s="1"/>
  <c r="G8" i="13"/>
  <c r="O8" i="13" s="1"/>
  <c r="G24" i="13"/>
  <c r="O24" i="13" s="1"/>
  <c r="G31" i="13"/>
  <c r="O31" i="13" s="1"/>
  <c r="G19" i="13"/>
  <c r="O19" i="13" s="1"/>
  <c r="G9" i="13"/>
  <c r="O9" i="13" s="1"/>
  <c r="G28" i="13"/>
  <c r="O28" i="13" s="1"/>
  <c r="G35" i="13"/>
  <c r="O35" i="13" s="1"/>
  <c r="G22" i="13"/>
  <c r="O22" i="13" s="1"/>
  <c r="G26" i="13"/>
  <c r="O26" i="13" s="1"/>
  <c r="G11" i="13"/>
  <c r="O11" i="13" s="1"/>
  <c r="G36" i="13"/>
  <c r="O36" i="13" s="1"/>
  <c r="G21" i="13"/>
  <c r="O21" i="13" s="1"/>
  <c r="G30" i="13"/>
  <c r="O30" i="13" s="1"/>
  <c r="G12" i="13"/>
  <c r="O12" i="13" s="1"/>
  <c r="G16" i="13"/>
  <c r="O16" i="13" s="1"/>
  <c r="G25" i="13"/>
  <c r="O25" i="13" s="1"/>
  <c r="G34" i="13"/>
  <c r="O34" i="13" s="1"/>
  <c r="G13" i="13"/>
  <c r="O13" i="13" s="1"/>
  <c r="G20" i="13"/>
  <c r="O20" i="13" s="1"/>
  <c r="G29" i="13"/>
  <c r="O29" i="13" s="1"/>
  <c r="G14" i="13"/>
  <c r="O14" i="13" s="1"/>
  <c r="G23" i="13"/>
  <c r="O23" i="13" s="1"/>
  <c r="G33" i="13"/>
  <c r="O33" i="13" s="1"/>
  <c r="K6" i="13"/>
  <c r="K37" i="13" s="1"/>
  <c r="J37" i="13"/>
  <c r="I6" i="13"/>
  <c r="I37" i="13" s="1"/>
  <c r="H37" i="13"/>
  <c r="G6" i="13"/>
  <c r="F37" i="13"/>
  <c r="E6" i="13"/>
  <c r="D37" i="13"/>
  <c r="E25" i="13"/>
  <c r="E22" i="13"/>
  <c r="E13" i="13"/>
  <c r="M13" i="13" s="1"/>
  <c r="E26" i="13"/>
  <c r="E18" i="13"/>
  <c r="E15" i="13"/>
  <c r="E31" i="13"/>
  <c r="E10" i="13"/>
  <c r="E30" i="13"/>
  <c r="E14" i="13"/>
  <c r="E17" i="13"/>
  <c r="E12" i="13"/>
  <c r="E29" i="13"/>
  <c r="M29" i="13" s="1"/>
  <c r="E20" i="13"/>
  <c r="E16" i="13"/>
  <c r="E8" i="13"/>
  <c r="E32" i="13"/>
  <c r="M32" i="13" s="1"/>
  <c r="E27" i="13"/>
  <c r="E7" i="13"/>
  <c r="E28" i="13"/>
  <c r="E34" i="13"/>
  <c r="E21" i="13"/>
  <c r="E9" i="13"/>
  <c r="E33" i="13"/>
  <c r="M33" i="13" s="1"/>
  <c r="E24" i="13"/>
  <c r="E36" i="13"/>
  <c r="E23" i="13"/>
  <c r="E19" i="13"/>
  <c r="E11" i="13"/>
  <c r="E35" i="13"/>
  <c r="P39" i="12" l="1"/>
  <c r="P37" i="12"/>
  <c r="P35" i="12"/>
  <c r="P33" i="12"/>
  <c r="P31" i="12"/>
  <c r="P29" i="12"/>
  <c r="P27" i="12"/>
  <c r="P25" i="12"/>
  <c r="P23" i="12"/>
  <c r="P40" i="12"/>
  <c r="P20" i="12"/>
  <c r="P18" i="12"/>
  <c r="P16" i="12"/>
  <c r="P14" i="12"/>
  <c r="P12" i="12"/>
  <c r="P38" i="12"/>
  <c r="P36" i="12"/>
  <c r="P34" i="12"/>
  <c r="P32" i="12"/>
  <c r="P30" i="12"/>
  <c r="P28" i="12"/>
  <c r="P26" i="12"/>
  <c r="P24" i="12"/>
  <c r="P22" i="12"/>
  <c r="P21" i="12"/>
  <c r="P19" i="12"/>
  <c r="P17" i="12"/>
  <c r="P15" i="12"/>
  <c r="P13" i="12"/>
  <c r="P11" i="12"/>
  <c r="M25" i="13"/>
  <c r="M23" i="13"/>
  <c r="M14" i="13"/>
  <c r="M21" i="13"/>
  <c r="M22" i="13"/>
  <c r="M19" i="13"/>
  <c r="M9" i="13"/>
  <c r="M7" i="13"/>
  <c r="M6" i="13"/>
  <c r="M16" i="13"/>
  <c r="M36" i="13"/>
  <c r="M20" i="13"/>
  <c r="M15" i="13"/>
  <c r="M17" i="13"/>
  <c r="M31" i="13"/>
  <c r="M11" i="13"/>
  <c r="M24" i="13"/>
  <c r="M34" i="13"/>
  <c r="M30" i="13"/>
  <c r="M18" i="13"/>
  <c r="O6" i="13"/>
  <c r="O37" i="13" s="1"/>
  <c r="M27" i="13"/>
  <c r="M28" i="13"/>
  <c r="M8" i="13"/>
  <c r="M12" i="13"/>
  <c r="M10" i="13"/>
  <c r="M26" i="13"/>
  <c r="G37" i="13"/>
  <c r="E37" i="13"/>
  <c r="Q38" i="12" l="1"/>
  <c r="Q10" i="12"/>
  <c r="Q35" i="12"/>
  <c r="Q32" i="12"/>
  <c r="Q27" i="12"/>
  <c r="Q29" i="12"/>
  <c r="Q17" i="12"/>
  <c r="Q22" i="12"/>
  <c r="P7" i="13"/>
  <c r="P11" i="13"/>
  <c r="P15" i="13"/>
  <c r="P19" i="13"/>
  <c r="P9" i="13"/>
  <c r="P13" i="13"/>
  <c r="P8" i="13"/>
  <c r="P12" i="13"/>
  <c r="P16" i="13"/>
  <c r="P20" i="13"/>
  <c r="P6" i="13"/>
  <c r="Q6" i="13" s="1"/>
  <c r="P17" i="13"/>
  <c r="P10" i="13"/>
  <c r="P14" i="13"/>
  <c r="P18" i="13"/>
  <c r="Q18" i="13" s="1"/>
  <c r="D39" i="13"/>
  <c r="Q13" i="13" l="1"/>
  <c r="G2" i="12"/>
  <c r="G3" i="12"/>
  <c r="Q31" i="13"/>
  <c r="Q34" i="13"/>
  <c r="G4" i="12" l="1"/>
</calcChain>
</file>

<file path=xl/sharedStrings.xml><?xml version="1.0" encoding="utf-8"?>
<sst xmlns="http://schemas.openxmlformats.org/spreadsheetml/2006/main" count="470" uniqueCount="213">
  <si>
    <t>Recursos financeiros</t>
  </si>
  <si>
    <t>Fonte(s)</t>
  </si>
  <si>
    <t>Área de abrangência</t>
  </si>
  <si>
    <t xml:space="preserve">Prazo de execução </t>
  </si>
  <si>
    <t>Legenda:</t>
  </si>
  <si>
    <t xml:space="preserve">FEHIDRO </t>
  </si>
  <si>
    <t>Outras Fontes</t>
  </si>
  <si>
    <t>PDC 1 - BRH</t>
  </si>
  <si>
    <t>PDC 2 - GRH</t>
  </si>
  <si>
    <t>PDC 3 - MRQ</t>
  </si>
  <si>
    <t>PDC 4 - PCA</t>
  </si>
  <si>
    <t>PDC 5 - GDA</t>
  </si>
  <si>
    <t>PDC 6 - ARH</t>
  </si>
  <si>
    <t>PDC 7 - EHE</t>
  </si>
  <si>
    <t>PDC 8 - CCS</t>
  </si>
  <si>
    <t>1.1</t>
  </si>
  <si>
    <t>1.2</t>
  </si>
  <si>
    <t>1.4</t>
  </si>
  <si>
    <t>1.5</t>
  </si>
  <si>
    <t>1.6</t>
  </si>
  <si>
    <t>1.7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</si>
  <si>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</si>
  <si>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</si>
  <si>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</si>
  <si>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</si>
  <si>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</si>
  <si>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</si>
  <si>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</si>
  <si>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</si>
  <si>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</si>
  <si>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3.5</t>
  </si>
  <si>
    <t>4.1</t>
  </si>
  <si>
    <t>5.1</t>
  </si>
  <si>
    <t>5.2</t>
  </si>
  <si>
    <t>5.3</t>
  </si>
  <si>
    <t>6.1</t>
  </si>
  <si>
    <t>6.2</t>
  </si>
  <si>
    <t>6.3</t>
  </si>
  <si>
    <t>7.1</t>
  </si>
  <si>
    <t>7.2</t>
  </si>
  <si>
    <t>7.3</t>
  </si>
  <si>
    <t>8.1</t>
  </si>
  <si>
    <t>8.2</t>
  </si>
  <si>
    <t>8.3</t>
  </si>
  <si>
    <t>PDC</t>
  </si>
  <si>
    <t>sub-PDC</t>
  </si>
  <si>
    <t>1.3</t>
  </si>
  <si>
    <t>Ação</t>
  </si>
  <si>
    <t>Descrição da Ação</t>
  </si>
  <si>
    <t>Meta da Ação</t>
  </si>
  <si>
    <t>Executor da Ação</t>
  </si>
  <si>
    <t>PDC e subPDC:</t>
  </si>
  <si>
    <t>Cobrança</t>
  </si>
  <si>
    <t>Compensação financeira</t>
  </si>
  <si>
    <t>refere-se aos recursos financeiros do FEHIDRO advindos da Cobrança pelo uso dos recursos hídricos.</t>
  </si>
  <si>
    <t>Cobrança:</t>
  </si>
  <si>
    <t>Compensação financeira:</t>
  </si>
  <si>
    <t>refere-se aos recursos financeiros do FEHIDRO advindos da Compensação financeira em decorrência dos aproveitamentos hidroenergéticos.</t>
  </si>
  <si>
    <t xml:space="preserve">Programa de Investimentos do FEHIDRO </t>
  </si>
  <si>
    <t>INDICADO (R$ mil)</t>
  </si>
  <si>
    <t>ESTIMADO PARA INDICAÇÃO (R$ mil)</t>
  </si>
  <si>
    <t>Total Quadriênio
Compensação
(R$ mil)</t>
  </si>
  <si>
    <t>Total Quadriênio
Cobrança
(R$ mil)</t>
  </si>
  <si>
    <t>TOTAL PREVISTO / ANO (R$ mil)</t>
  </si>
  <si>
    <t>TOTAL PREVISTO / QUADRIÊNIO (R$ mil)</t>
  </si>
  <si>
    <t>Valor (R$)</t>
  </si>
  <si>
    <t>Programa de Investimentos Totais</t>
  </si>
  <si>
    <t>Total Quadriênio
FEHIDRO
(R$ mil)</t>
  </si>
  <si>
    <t>Total Quadriênio
Outras Fontes
(R$ mil)</t>
  </si>
  <si>
    <t>% de INVESTIMENTO nos subPDCs PRIORITÁRIOS</t>
  </si>
  <si>
    <t>% de INVESTIMENTO nos demais subPDCs</t>
  </si>
  <si>
    <t>Obs.: o quadro acima refere-se ao item 4.3.2 - Montagem do Programa de Investimentos, do Anexo da Deliberação CRH 146/2012.</t>
  </si>
  <si>
    <t>Obs.: o quadro acima refere-se ao item 4.3.1. Definição das Metas e Ações para Gestão dos Recursos Hídricos da UGRHI, do Anexo da Deliberação CRH 146/2012.</t>
  </si>
  <si>
    <t>% de INVESTIMENTO no PDC 1 e PDC 2</t>
  </si>
  <si>
    <t>R$ TOTAL PREVISTO / ANO</t>
  </si>
  <si>
    <t>R$ TOTAL PREVISTO / QUADRIÊNIO</t>
  </si>
  <si>
    <t>Valor Total
(R$)</t>
  </si>
  <si>
    <t>Prioridade de execução</t>
  </si>
  <si>
    <t>Total de acordo com art 2º  Del. CRH 188/16</t>
  </si>
  <si>
    <t>% por subPDC no Triênio</t>
  </si>
  <si>
    <t>% por PDC no Triênio</t>
  </si>
  <si>
    <t>Total Triênio
FEHIDRO
(R$ mil)</t>
  </si>
  <si>
    <t>Total Triênio
Outras Fontes
(R$ mil)</t>
  </si>
  <si>
    <t>Total no Triênio / subPDC
(%)</t>
  </si>
  <si>
    <t>Total no Triênio / PDC
(%)</t>
  </si>
  <si>
    <t>CBH-SM</t>
  </si>
  <si>
    <t>UGRHI 1</t>
  </si>
  <si>
    <t>Campos do Jordão</t>
  </si>
  <si>
    <t>Santo Antonio do Pinhal</t>
  </si>
  <si>
    <t>Executar os relatórios anuais de situação dos recursos hídricos da UGRHI-1, com avaliação contínua de seus indicadores, visando o seu aprimoramento.</t>
  </si>
  <si>
    <t>Manter informados o CBH-SM e suas Câmaras Técnicas pertinentes, sobre os andamentos dos empreendimentos FEHIDRO</t>
  </si>
  <si>
    <t>Fomentar aos municípios a criação de legislação que institui a Politica Municipal de Recursos Hídricos.</t>
  </si>
  <si>
    <t>Promover diálogo da UGRHI-1 com as áreas adjacentes de Minas Gerais (Bacia Hidrográfica do Rio Grande), na área GD-5 (Sapucaí)</t>
  </si>
  <si>
    <t>subPDC indicado como prioritário para o triênio.</t>
  </si>
  <si>
    <t>subPDCs indicados como prioritários para o triênio.</t>
  </si>
  <si>
    <t>Plano de Ação para Gestão dos Recursos Hídricos da UGRHI-01 - Serra da Mantiqueira</t>
  </si>
  <si>
    <t>Incentivo aos municipios para criação de Politica Municipal de Recursos Hídricos com a finalidade de dar diretrizes para recuperação, preservação e recuperação dos recursos hídricos.</t>
  </si>
  <si>
    <t>PDC 1 e 2</t>
  </si>
  <si>
    <t>CJ / SAP / SBS</t>
  </si>
  <si>
    <t>Elaborar um plano de educação ambiental para a UGRHI-01</t>
  </si>
  <si>
    <t>Executar Plano de Educação Ambiental na UGRHI-1</t>
  </si>
  <si>
    <t>Levantamento de áreas prioritárias para implantação de projetos de PSA. Apontar as possíveis fontes de financiamento e apoio ao Legislativo municipal na criação de leis específicas para implnatação de PSA.</t>
  </si>
  <si>
    <t>Verificar se os municipios possuem legislação para iplantação dos pagamentos por serviços ambientais e levantar áreas prioritárias para futura implantação de PSA.</t>
  </si>
  <si>
    <t>Implantar 1 projeto de PSA na UGRHI-1</t>
  </si>
  <si>
    <t>Sociedade Civil</t>
  </si>
  <si>
    <t>Determinar áreas prioritárias para reflorestamento e instrumentos para implementação de ações do Plano. Apontar possíveis fontes dos insumos de reflorestamento na UGRHI e seu entorno.</t>
  </si>
  <si>
    <t xml:space="preserve">Mapear áreas de recuperação florestal </t>
  </si>
  <si>
    <t>Ação conjunta do Comitê de Bacias com os municipios para acompanhar cumprimento de metas do plano de saneamento dos municipios e cobrar melhorias.</t>
  </si>
  <si>
    <t>Promover diálogo com a SABESP e cobrar as melhorias do saneamento até 2023</t>
  </si>
  <si>
    <t>CBH SM</t>
  </si>
  <si>
    <t>SBS / CJ / SAP</t>
  </si>
  <si>
    <t>Promover diálogo com a SABESP e cobrar ações quanto ao controle de perdas de água no abastecimento público</t>
  </si>
  <si>
    <t>Cobrar ações para diminuir as perdas na rede de abastecimento público principalmente do municipio de Santo Antonio do Pinhal, que apresenta mais de 30% de perdas.</t>
  </si>
  <si>
    <t>Município</t>
  </si>
  <si>
    <t xml:space="preserve"> Compensação financeira</t>
  </si>
  <si>
    <t xml:space="preserve">Promover diálogo com a SABESP e cobrar ações quanto a novas alternativas de captação de agua bruta para abastecimento público </t>
  </si>
  <si>
    <t>Verificar junto a SABESP alternativas de captação de agua para abastecimento público em Campos do Jordão, uma vez que é o municipio que possui o balanço hídrico classificado como critico.</t>
  </si>
  <si>
    <t>Diagnóstico do saneamento nas comunidades isoladas</t>
  </si>
  <si>
    <t>Estudo de viabilidade e seleção de áreas potenciais para instalação de aterro sanitário regional</t>
  </si>
  <si>
    <t>Viabilidade para implantação de um aterro sanitário regional para atender os 3 municipios da UGRHI-01</t>
  </si>
  <si>
    <t>Realização de estudos e projetos visando a conservação e uso racional dos recursos hídricos</t>
  </si>
  <si>
    <t>Atualização das Metas e do Plano de Ação e Programa de Investimento de acordo com o Plano de Bacias vigente</t>
  </si>
  <si>
    <t>Atualização do plano de bacias de acordo com a legislação vigente</t>
  </si>
  <si>
    <t xml:space="preserve">Revisão do Plano de Bacias </t>
  </si>
  <si>
    <t>Manter atualizadas informações sobre a Bacia hidrográfica da Serra da Mantiqueira ao longo do período deste Plano de Bacia</t>
  </si>
  <si>
    <t>Elaborar Relatórios de Situação anualmente</t>
  </si>
  <si>
    <t>Manter atualizado um sistema de informação de áreas de risco juntamente com a Defesa Civil do Municipio.</t>
  </si>
  <si>
    <t>Através da rede de monitoramento, orientar a defesa civil dos municipios a manter atualizado o sistema de alertas para inundação e escorregamentos.</t>
  </si>
  <si>
    <t xml:space="preserve"> Implantar um Sistema de informações  até 2027</t>
  </si>
  <si>
    <t>Ampliar rede de monitoramento com desenvolvimento de sistema de alertas a chuvas volumosas e previsão de inundações e escorregamentos</t>
  </si>
  <si>
    <t xml:space="preserve">Ampliar a rede de monitoramento </t>
  </si>
  <si>
    <t xml:space="preserve">Estabelecer áreas prioritárias para realização do monitoramento de qualidade de água através de bioindicadores ambientais com o intuito de garantir a potabilidade para consumo humano como sobrevivencia de organismos aquaticos </t>
  </si>
  <si>
    <t>2.6</t>
  </si>
  <si>
    <t>Aprimorar a comunicação com municipios situados nos arredores da UGRHI-1 que sofrem influência ou que influenciam os recursos hídricos da UGRHI-1</t>
  </si>
  <si>
    <t xml:space="preserve">Promover a interação institucional com organismos estaduais / federais </t>
  </si>
  <si>
    <t xml:space="preserve">Implantar tratamento de esgotos em comunidades isoladas (área rural), onde a SABESP não atende. </t>
  </si>
  <si>
    <t>Aprimorar as estrutras de tratamento de esgotos em pelo menos 01 comunidade isolada até 2023</t>
  </si>
  <si>
    <t>Prioritário</t>
  </si>
  <si>
    <t>Aprimoramento das estruturas física e logística da coleta de seletiva</t>
  </si>
  <si>
    <t xml:space="preserve">Aprimorar o sistema de coleta e disposição de resíduos sólidos  </t>
  </si>
  <si>
    <t>4.3</t>
  </si>
  <si>
    <t xml:space="preserve">Ações de desassoreamento e contenção de margem de cursos d'água </t>
  </si>
  <si>
    <t>Implementar obras de desassoreameto e contenção de margem de cursos d'água de acordo com os planos de drenagem dos municipios</t>
  </si>
  <si>
    <t>Aprimorar sistemas de desassoreamento e controle de erosão rural e urbana em pelo menos 01 sub-bacia</t>
  </si>
  <si>
    <t>Não prioritário</t>
  </si>
  <si>
    <t>Sub Bacias elencadas no Plano de Bacias</t>
  </si>
  <si>
    <t>Desassoreamento e recuperação de mananciais de abastecimento público para aumento de reservação</t>
  </si>
  <si>
    <t xml:space="preserve">Desassoreamento dos mananciais de abastecimento dos 3 municipios da UGRHI-1 até o fim da vigência do plano de bacias, visando o aumento da disponibilidade hídrica para abastecimento publico. </t>
  </si>
  <si>
    <t>Melhorias nos mananciais de abastecimento público</t>
  </si>
  <si>
    <t xml:space="preserve">SBS / CJ </t>
  </si>
  <si>
    <t xml:space="preserve">PDC 7 </t>
  </si>
  <si>
    <t>Implementar ações para melhorias da drenagem e eventos de inundação para os municipios que possuem o plano de drenagem</t>
  </si>
  <si>
    <t>Aprimoramento do sistema de drenagem urbana</t>
  </si>
  <si>
    <t>Área urbana dos municipios da UGRHI-1</t>
  </si>
  <si>
    <t xml:space="preserve"> Incentivar ações de Educação Ambiental voltada aos produtores rurais, professores e população em geral</t>
  </si>
  <si>
    <t>Incentivar ações de Educação Ambiental voltada aos produtores rurais, professores e população em geral</t>
  </si>
  <si>
    <t>Executar 01 Projeto de Comunicação Social</t>
  </si>
  <si>
    <t>Manter os membros das Camaras Técnicas informados sobre o andamento dos empreendimentos FEHIDRO contratados anualmente.</t>
  </si>
  <si>
    <t>UGRHI-1</t>
  </si>
  <si>
    <t xml:space="preserve">Manter atualizado o balanço hídrico nas bacias de abastecimento público com a finalidade de suporte hídrico para abastecimento humano. </t>
  </si>
  <si>
    <t xml:space="preserve">Manter atualizado o balanço hídrico das bacias de captação de água para abastecimento público nos tres municipios através do levantamento dos usos de água.  </t>
  </si>
  <si>
    <t>Ampliar e sistematizar a rede de monitoramento hidrometeorológico com desenvolvimento de sistema de emissão de alertas de inundação e escorregamentos</t>
  </si>
  <si>
    <t>Avaliar a possibilidade de implantação de aterro sanitario na UGRHI-1</t>
  </si>
  <si>
    <t>Outras fontes</t>
  </si>
  <si>
    <t>até 2027</t>
  </si>
  <si>
    <t>até o fim do plano 2027</t>
  </si>
  <si>
    <t>Contínuo</t>
  </si>
  <si>
    <t>Sociedade Civil / Prefeituras Municipais</t>
  </si>
  <si>
    <t xml:space="preserve">DAEE </t>
  </si>
  <si>
    <t>CBH SM / Prefeituras municipais</t>
  </si>
  <si>
    <t>CBH SM / DAEE / Defesa Civil</t>
  </si>
  <si>
    <t>Prefeituras Municipais</t>
  </si>
  <si>
    <t>SABESP / Municípios</t>
  </si>
  <si>
    <t>CT PL - FUND FLORESTAL</t>
  </si>
  <si>
    <t>Firmar convênio com UNESP/Eng. Ambiental São José dos Campos para levantamentos regulares nas microbacias utilizadas como mananciais de abastecimento público</t>
  </si>
  <si>
    <t>Estabelecer sistema de monitoramento hidrológico por microbacia</t>
  </si>
  <si>
    <t>O monitoramento através de bioindicadores ambientais, oferece informações e conhecimentos relevantes para monitorar os sistemas ambientais, avaliar presença de contaminantes e por dar suporte as legislações ambientais.</t>
  </si>
  <si>
    <t>R$ TOTAL PREVISTO FEHIDRO</t>
  </si>
  <si>
    <t>R$ TOTAL PREVISTO COBRANÇA</t>
  </si>
  <si>
    <t>Estabelecer sistema de monitoramento de uso e ocupação do solo por microbacia</t>
  </si>
  <si>
    <t>Realizar um levantamento do uso e ocupação do solo por microbacia, traçando um monitoramento periódico de mudanças de uso do solo a cada 5 anos, com vistas a acompanhar se está havendo adensamento das cabeceiras das principais microbacias, especialmente as produtoras de água, para ações de controle, fiscalização ou normatização.</t>
  </si>
  <si>
    <t>Elaborar projeto para contratação de serviço de classificação por sensoriamento remoto para mapeamento de uso e ocupação do solo por microbacia dentro do perímetro da UGRHI-1</t>
  </si>
  <si>
    <t>PDC 4 -</t>
  </si>
  <si>
    <t>PDC 3 -</t>
  </si>
  <si>
    <t>Total quadrienio
Compensação
(R$ mil)</t>
  </si>
  <si>
    <t>Total quadrienio
Cobrança
(R$ mil)</t>
  </si>
  <si>
    <t>R$ TOTAL disponivel</t>
  </si>
  <si>
    <t>Total projetos FEHIDRO</t>
  </si>
  <si>
    <t>DIFERENÇA</t>
  </si>
  <si>
    <t xml:space="preserve"> Prioridade PDC 8</t>
  </si>
  <si>
    <t>Sociedade Civil / ONGs / Municípios</t>
  </si>
  <si>
    <t>Elaborar o Plano de Saneamento Rural dos municipios da UGRHI-1, com o objetivo de garantir um tratamento adequado dos resÌduos sólidos e de efluentes sanitários e fornecer água potável  para consumo humano.</t>
  </si>
  <si>
    <t>PDC 1 e 3</t>
  </si>
  <si>
    <t>SBS / SAP</t>
  </si>
  <si>
    <t>Realizar um levantamento do uso e ocupaçao do solo na Bacia e, através dos dados levantados, mapear áreas de recuperação florestal priorizando trechos de proteção aos mananciais de abastecimento público para Aumento da disponibilidade hídrica.</t>
  </si>
  <si>
    <t>Promover diálogo com a SABESP e cobrar as melhorias do saneamento, principalmente relacionados a coleta e tratamento de esgoto, e abastecimento público de água em áreas urbanas, e cumprimento das metas do plano diretor de Saneamento dos municípios.</t>
  </si>
  <si>
    <t>Cobrar das vigilâncias sanitárias Municipais e Estadual o controle da qualidade de água de abastecimento público em áreas não atendidas pela Sabesp</t>
  </si>
  <si>
    <t xml:space="preserve">Levantar dados das Comunidades isoladas pra cobrar das vigilancias sanitárias dos municipios, para criar um programa de monitoramento da agua utilizada para abastecimento público em comunidades isoladas onde a SABESP não atende. </t>
  </si>
  <si>
    <t>Elaborar um plano de Saneamento Rural</t>
  </si>
  <si>
    <t>Realizar um levantamento sistemático de dados hidrológicos por microbacia, traçando um monitoramento periódico anual para análise quantitativa de detalhe que subsidie a tomada de decisão, considerando as influências de uso e ocupação, captações e outorgas nas principais microbacias, especialmente as produtoras de água, para ações de controle, fiscalização ou normatização.</t>
  </si>
  <si>
    <t>Instalação de biodigestores coletivos para tratamento de esgoto em áreas rurais e respectiva manutenção</t>
  </si>
  <si>
    <t xml:space="preserve"> Orientação aos produtores rurais quanto à importância da outorga com informativos</t>
  </si>
  <si>
    <t>Orientar os produtores rurais quanto a importancia da outorga para atualizar os usos e demandas de água principalmente aos usuarios que utilizam fontes alternativas de abastecimento público.</t>
  </si>
  <si>
    <t>Promover e viabilizar a Educação ambiental nos ensinos formal e não formal, nas comunidades e órgãos de governo sobre temas relacionados a recursos hídricos / Mudanças Climáticas e eventos críticos</t>
  </si>
  <si>
    <t>discutir a aplicação da educação ambiental nos ensions medio e superior e no ensino não formal nas comunidades e órgãos de governo sobre temas relacionados a recursos hídricos / Mudanças Climáticas e eventos críticos</t>
  </si>
  <si>
    <t>Implementar ações previstas nos planos de drenagem dos municipios e ações necessárias causadas principalmente por mudanças climáticas e eventos críticos.</t>
  </si>
  <si>
    <t>Manter atualizadas e divulgar  as ações do CBH-SM nos municipios da UGRHI-1, juntamente com os tomadores para que a sociedade possa acompanhar todo o investimento realizado. Realizar evento para divulgação do plano de Bacias e suas metas no CONDEMA dos municípios</t>
  </si>
  <si>
    <t xml:space="preserve">o Plano tem como objetivo geral realizar um inventário de projetos e ações que já foram realizados na UGRHI-1 e identificar demandas de projetos para educação ambiental. Incluir ações voltadas à eduação ambiental na área rural </t>
  </si>
  <si>
    <t>Promover e viabilizar a educação ambiental nas comunidades isoladas / área rural quanto ao saneamento rural</t>
  </si>
  <si>
    <t>orientar os moradores das comunidades isoladas e área rural, onde não há atendimento da SABESP sobre a instalação e manutenção de estruturas de tratamento de esgotos.</t>
  </si>
  <si>
    <t>Divulgar, Informar, Promover e Difundir as ações do CBH-SM. Assessoria de imprensa e manutenção de site do CBH-SM.</t>
  </si>
  <si>
    <t xml:space="preserve">Criação da Politica Municipal de Recursos Hídricos em 1 município </t>
  </si>
  <si>
    <t>Diagnóstico do saneamento na UGRHI-1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</si>
</sst>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0.0%"/>
  </numFmts>
  <fonts count="1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66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lightGray">
        <fgColor rgb="FF00B050"/>
      </patternFill>
    </fill>
    <fill>
      <patternFill patternType="lightGray">
        <fgColor rgb="FF00B050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theme="0" tint="-0.34998626667073579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214">
    <xf numFmtId="0" fontId="0" fillId="0" borderId="0" xfId="0"/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10" fontId="3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0" fontId="3" fillId="0" borderId="5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6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/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4" fillId="0" borderId="17" xfId="0" applyFont="1" applyBorder="1" applyAlignment="1">
      <alignment vertical="center"/>
    </xf>
    <xf numFmtId="0" fontId="4" fillId="7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left" vertical="top"/>
    </xf>
    <xf numFmtId="0" fontId="3" fillId="6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10" fontId="3" fillId="0" borderId="1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10" fontId="3" fillId="0" borderId="5" xfId="0" applyNumberFormat="1" applyFont="1" applyBorder="1" applyAlignment="1">
      <alignment vertical="center"/>
    </xf>
    <xf numFmtId="10" fontId="6" fillId="0" borderId="6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10" fontId="6" fillId="0" borderId="6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 wrapText="1"/>
    </xf>
    <xf numFmtId="3" fontId="12" fillId="0" borderId="18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13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0" fontId="6" fillId="0" borderId="6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10" fontId="6" fillId="0" borderId="6" xfId="0" applyNumberFormat="1" applyFont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3" fontId="12" fillId="0" borderId="18" xfId="0" applyNumberFormat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21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164" fontId="15" fillId="2" borderId="29" xfId="0" applyNumberFormat="1" applyFont="1" applyFill="1" applyBorder="1" applyAlignment="1">
      <alignment horizontal="center" vertical="center" wrapText="1"/>
    </xf>
    <xf numFmtId="164" fontId="15" fillId="2" borderId="30" xfId="0" applyNumberFormat="1" applyFont="1" applyFill="1" applyBorder="1" applyAlignment="1">
      <alignment horizontal="center" vertical="center" wrapText="1"/>
    </xf>
    <xf numFmtId="164" fontId="15" fillId="2" borderId="31" xfId="0" applyNumberFormat="1" applyFont="1" applyFill="1" applyBorder="1" applyAlignment="1">
      <alignment horizontal="center" vertical="center" wrapText="1"/>
    </xf>
    <xf numFmtId="164" fontId="15" fillId="2" borderId="32" xfId="0" applyNumberFormat="1" applyFont="1" applyFill="1" applyBorder="1" applyAlignment="1">
      <alignment horizontal="center" vertical="center" wrapText="1"/>
    </xf>
    <xf numFmtId="164" fontId="15" fillId="2" borderId="0" xfId="0" applyNumberFormat="1" applyFont="1" applyFill="1" applyBorder="1" applyAlignment="1">
      <alignment horizontal="center" vertical="center" wrapText="1"/>
    </xf>
    <xf numFmtId="164" fontId="15" fillId="2" borderId="33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4" fontId="6" fillId="2" borderId="18" xfId="0" applyNumberFormat="1" applyFont="1" applyFill="1" applyBorder="1" applyAlignment="1">
      <alignment horizontal="center" vertical="center"/>
    </xf>
    <xf numFmtId="164" fontId="3" fillId="2" borderId="18" xfId="0" applyNumberFormat="1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center" vertical="center" wrapText="1"/>
    </xf>
    <xf numFmtId="164" fontId="3" fillId="2" borderId="19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0" fontId="6" fillId="0" borderId="6" xfId="0" applyNumberFormat="1" applyFont="1" applyFill="1" applyBorder="1" applyAlignment="1">
      <alignment horizontal="center" vertical="center"/>
    </xf>
    <xf numFmtId="10" fontId="6" fillId="0" borderId="7" xfId="0" applyNumberFormat="1" applyFont="1" applyFill="1" applyBorder="1" applyAlignment="1">
      <alignment horizontal="center" vertical="center"/>
    </xf>
    <xf numFmtId="10" fontId="6" fillId="0" borderId="12" xfId="0" applyNumberFormat="1" applyFont="1" applyFill="1" applyBorder="1" applyAlignment="1">
      <alignment horizontal="center" vertical="center"/>
    </xf>
    <xf numFmtId="10" fontId="6" fillId="0" borderId="11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1" fontId="3" fillId="3" borderId="11" xfId="0" applyNumberFormat="1" applyFont="1" applyFill="1" applyBorder="1" applyAlignment="1">
      <alignment horizontal="center" vertical="center"/>
    </xf>
    <xf numFmtId="1" fontId="3" fillId="3" borderId="21" xfId="0" applyNumberFormat="1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1" fontId="3" fillId="6" borderId="6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left" vertical="center"/>
    </xf>
    <xf numFmtId="1" fontId="3" fillId="0" borderId="9" xfId="0" applyNumberFormat="1" applyFont="1" applyFill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left" vertical="center"/>
    </xf>
    <xf numFmtId="164" fontId="3" fillId="2" borderId="9" xfId="0" applyNumberFormat="1" applyFont="1" applyFill="1" applyBorder="1" applyAlignment="1">
      <alignment horizontal="center" vertical="center" wrapText="1"/>
    </xf>
    <xf numFmtId="10" fontId="6" fillId="0" borderId="6" xfId="0" applyNumberFormat="1" applyFont="1" applyBorder="1" applyAlignment="1">
      <alignment horizontal="center" vertical="center"/>
    </xf>
    <xf numFmtId="164" fontId="3" fillId="2" borderId="22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" fontId="3" fillId="6" borderId="8" xfId="0" applyNumberFormat="1" applyFont="1" applyFill="1" applyBorder="1" applyAlignment="1">
      <alignment horizontal="center" vertical="center"/>
    </xf>
    <xf numFmtId="1" fontId="3" fillId="6" borderId="10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 vertical="center"/>
    </xf>
    <xf numFmtId="1" fontId="3" fillId="3" borderId="10" xfId="0" applyNumberFormat="1" applyFont="1" applyFill="1" applyBorder="1" applyAlignment="1">
      <alignment horizontal="center" vertical="center"/>
    </xf>
    <xf numFmtId="0" fontId="10" fillId="11" borderId="18" xfId="0" applyFont="1" applyFill="1" applyBorder="1" applyAlignment="1">
      <alignment horizontal="center" vertical="center" wrapText="1"/>
    </xf>
    <xf numFmtId="0" fontId="9" fillId="11" borderId="18" xfId="0" applyFont="1" applyFill="1" applyBorder="1" applyAlignment="1">
      <alignment horizontal="center" vertical="center" wrapText="1"/>
    </xf>
    <xf numFmtId="0" fontId="14" fillId="11" borderId="18" xfId="0" applyFont="1" applyFill="1" applyBorder="1" applyAlignment="1">
      <alignment horizontal="center" vertical="center" wrapText="1"/>
    </xf>
    <xf numFmtId="0" fontId="9" fillId="11" borderId="23" xfId="0" applyFont="1" applyFill="1" applyBorder="1" applyAlignment="1">
      <alignment horizontal="center" vertical="center" wrapText="1"/>
    </xf>
    <xf numFmtId="0" fontId="9" fillId="11" borderId="24" xfId="0" applyFont="1" applyFill="1" applyBorder="1" applyAlignment="1">
      <alignment horizontal="center" vertical="center" wrapText="1"/>
    </xf>
    <xf numFmtId="0" fontId="9" fillId="11" borderId="25" xfId="0" applyFont="1" applyFill="1" applyBorder="1" applyAlignment="1">
      <alignment horizontal="center" vertical="center" wrapText="1"/>
    </xf>
    <xf numFmtId="0" fontId="9" fillId="11" borderId="26" xfId="0" applyFont="1" applyFill="1" applyBorder="1" applyAlignment="1">
      <alignment horizontal="center" vertical="center" wrapText="1"/>
    </xf>
    <xf numFmtId="0" fontId="8" fillId="11" borderId="23" xfId="0" applyFont="1" applyFill="1" applyBorder="1" applyAlignment="1">
      <alignment horizontal="center" vertical="center" wrapText="1"/>
    </xf>
    <xf numFmtId="0" fontId="8" fillId="11" borderId="24" xfId="0" applyFont="1" applyFill="1" applyBorder="1" applyAlignment="1">
      <alignment horizontal="center" vertical="center" wrapText="1"/>
    </xf>
    <xf numFmtId="0" fontId="8" fillId="11" borderId="18" xfId="0" applyFont="1" applyFill="1" applyBorder="1" applyAlignment="1">
      <alignment horizontal="center" vertical="center" wrapText="1"/>
    </xf>
    <xf numFmtId="10" fontId="6" fillId="0" borderId="7" xfId="0" applyNumberFormat="1" applyFont="1" applyBorder="1" applyAlignment="1">
      <alignment horizontal="center" vertical="center"/>
    </xf>
    <xf numFmtId="10" fontId="6" fillId="0" borderId="11" xfId="0" applyNumberFormat="1" applyFont="1" applyBorder="1" applyAlignment="1">
      <alignment horizontal="center" vertical="center"/>
    </xf>
    <xf numFmtId="10" fontId="6" fillId="0" borderId="12" xfId="0" applyNumberFormat="1" applyFont="1" applyBorder="1" applyAlignment="1">
      <alignment horizontal="center" vertical="center"/>
    </xf>
    <xf numFmtId="3" fontId="8" fillId="0" borderId="4" xfId="0" applyNumberFormat="1" applyFont="1" applyFill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3" fontId="17" fillId="2" borderId="8" xfId="0" applyNumberFormat="1" applyFont="1" applyFill="1" applyBorder="1" applyAlignment="1">
      <alignment horizontal="center" vertical="center" wrapText="1"/>
    </xf>
    <xf numFmtId="3" fontId="17" fillId="2" borderId="9" xfId="0" applyNumberFormat="1" applyFont="1" applyFill="1" applyBorder="1" applyAlignment="1">
      <alignment horizontal="center" vertical="center" wrapText="1"/>
    </xf>
    <xf numFmtId="3" fontId="17" fillId="2" borderId="10" xfId="0" applyNumberFormat="1" applyFont="1" applyFill="1" applyBorder="1" applyAlignment="1">
      <alignment horizontal="center" vertical="center" wrapText="1"/>
    </xf>
    <xf numFmtId="3" fontId="17" fillId="2" borderId="7" xfId="0" applyNumberFormat="1" applyFont="1" applyFill="1" applyBorder="1" applyAlignment="1">
      <alignment horizontal="center" vertical="center" wrapText="1"/>
    </xf>
    <xf numFmtId="1" fontId="17" fillId="2" borderId="7" xfId="0" applyNumberFormat="1" applyFont="1" applyFill="1" applyBorder="1" applyAlignment="1">
      <alignment horizontal="center" vertical="center" wrapText="1"/>
    </xf>
    <xf numFmtId="3" fontId="17" fillId="2" borderId="12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>
      <alignment horizontal="center" vertical="center" wrapText="1"/>
    </xf>
    <xf numFmtId="3" fontId="8" fillId="0" borderId="24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3" fontId="10" fillId="2" borderId="11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10" fillId="2" borderId="8" xfId="0" applyNumberFormat="1" applyFont="1" applyFill="1" applyBorder="1" applyAlignment="1">
      <alignment horizontal="center" vertical="center" wrapText="1"/>
    </xf>
    <xf numFmtId="3" fontId="10" fillId="2" borderId="9" xfId="0" applyNumberFormat="1" applyFont="1" applyFill="1" applyBorder="1" applyAlignment="1">
      <alignment horizontal="center" vertical="center" wrapText="1"/>
    </xf>
    <xf numFmtId="3" fontId="10" fillId="2" borderId="10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4" fontId="8" fillId="9" borderId="1" xfId="0" applyNumberFormat="1" applyFont="1" applyFill="1" applyBorder="1" applyAlignment="1">
      <alignment vertical="center"/>
    </xf>
    <xf numFmtId="3" fontId="8" fillId="10" borderId="1" xfId="0" applyNumberFormat="1" applyFont="1" applyFill="1" applyBorder="1" applyAlignment="1">
      <alignment vertical="center"/>
    </xf>
    <xf numFmtId="3" fontId="8" fillId="0" borderId="1" xfId="0" applyNumberFormat="1" applyFont="1" applyBorder="1" applyAlignment="1">
      <alignment vertical="center"/>
    </xf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5"/>
  <sheetViews>
    <sheetView topLeftCell="F1" zoomScale="70" zoomScaleNormal="70" zoomScaleSheetLayoutView="80" workbookViewId="0">
      <pane ySplit="5" topLeftCell="A6" activePane="bottomLeft" state="frozen"/>
      <selection pane="bottomLeft" activeCell="L17" sqref="L17"/>
    </sheetView>
  </sheetViews>
  <sheetFormatPr defaultColWidth="8.88671875" defaultRowHeight="15" x14ac:dyDescent="0.3"/>
  <cols>
    <col min="1" max="1" width="4.5546875" style="1" customWidth="1"/>
    <col min="2" max="2" width="10.6640625" style="2" customWidth="1"/>
    <col min="3" max="3" width="12.6640625" style="46" customWidth="1"/>
    <col min="4" max="4" width="50.33203125" style="9" customWidth="1"/>
    <col min="5" max="5" width="57.5546875" style="9" customWidth="1"/>
    <col min="6" max="6" width="40.6640625" style="9" customWidth="1"/>
    <col min="7" max="7" width="15.33203125" style="7" customWidth="1"/>
    <col min="8" max="8" width="15.6640625" style="35" customWidth="1"/>
    <col min="9" max="9" width="15.5546875" style="209" customWidth="1"/>
    <col min="10" max="10" width="16.44140625" style="209" customWidth="1"/>
    <col min="11" max="11" width="20.33203125" style="213" customWidth="1"/>
    <col min="12" max="12" width="19.109375" style="213" customWidth="1"/>
    <col min="13" max="13" width="18" style="213" bestFit="1" customWidth="1"/>
    <col min="14" max="14" width="22.109375" style="7" customWidth="1"/>
    <col min="15" max="15" width="13.6640625" style="7" customWidth="1"/>
    <col min="16" max="16" width="17.88671875" style="13" customWidth="1"/>
    <col min="17" max="16384" width="8.88671875" style="1"/>
  </cols>
  <sheetData>
    <row r="1" spans="1:17" ht="15.6" thickBot="1" x14ac:dyDescent="0.35">
      <c r="B1" s="3"/>
      <c r="C1" s="4"/>
      <c r="D1" s="37"/>
      <c r="E1" s="37"/>
      <c r="F1" s="37"/>
      <c r="G1" s="28"/>
      <c r="H1" s="33"/>
      <c r="I1" s="189"/>
      <c r="J1" s="189"/>
      <c r="K1" s="190"/>
      <c r="L1" s="190"/>
      <c r="M1" s="190"/>
      <c r="N1" s="28"/>
      <c r="O1" s="28"/>
      <c r="P1" s="29"/>
    </row>
    <row r="2" spans="1:17" s="2" customFormat="1" ht="21.6" thickBot="1" x14ac:dyDescent="0.35">
      <c r="A2" s="30"/>
      <c r="B2" s="112" t="s">
        <v>95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4"/>
      <c r="Q2" s="31"/>
    </row>
    <row r="3" spans="1:17" s="2" customFormat="1" ht="18" thickBot="1" x14ac:dyDescent="0.35">
      <c r="A3" s="3"/>
      <c r="B3" s="115" t="s">
        <v>44</v>
      </c>
      <c r="C3" s="116" t="s">
        <v>45</v>
      </c>
      <c r="D3" s="115" t="s">
        <v>47</v>
      </c>
      <c r="E3" s="115" t="s">
        <v>48</v>
      </c>
      <c r="F3" s="115" t="s">
        <v>49</v>
      </c>
      <c r="G3" s="115" t="s">
        <v>77</v>
      </c>
      <c r="H3" s="115" t="s">
        <v>50</v>
      </c>
      <c r="I3" s="115" t="s">
        <v>0</v>
      </c>
      <c r="J3" s="115"/>
      <c r="K3" s="115"/>
      <c r="L3" s="115"/>
      <c r="M3" s="115"/>
      <c r="N3" s="115"/>
      <c r="O3" s="115" t="s">
        <v>3</v>
      </c>
      <c r="P3" s="115" t="s">
        <v>2</v>
      </c>
      <c r="Q3" s="31"/>
    </row>
    <row r="4" spans="1:17" s="2" customFormat="1" ht="16.2" thickBot="1" x14ac:dyDescent="0.35">
      <c r="A4" s="3"/>
      <c r="B4" s="115"/>
      <c r="C4" s="117"/>
      <c r="D4" s="115"/>
      <c r="E4" s="115"/>
      <c r="F4" s="115"/>
      <c r="G4" s="115"/>
      <c r="H4" s="115"/>
      <c r="I4" s="191" t="s">
        <v>65</v>
      </c>
      <c r="J4" s="192"/>
      <c r="K4" s="192"/>
      <c r="L4" s="193"/>
      <c r="M4" s="194" t="s">
        <v>76</v>
      </c>
      <c r="N4" s="116" t="s">
        <v>1</v>
      </c>
      <c r="O4" s="115"/>
      <c r="P4" s="115"/>
      <c r="Q4" s="31"/>
    </row>
    <row r="5" spans="1:17" s="2" customFormat="1" ht="15.6" x14ac:dyDescent="0.3">
      <c r="A5" s="3"/>
      <c r="B5" s="116"/>
      <c r="C5" s="117"/>
      <c r="D5" s="116"/>
      <c r="E5" s="116"/>
      <c r="F5" s="116"/>
      <c r="G5" s="116"/>
      <c r="H5" s="116"/>
      <c r="I5" s="195">
        <v>2020</v>
      </c>
      <c r="J5" s="195">
        <v>2021</v>
      </c>
      <c r="K5" s="195">
        <v>2022</v>
      </c>
      <c r="L5" s="195">
        <v>2023</v>
      </c>
      <c r="M5" s="196"/>
      <c r="N5" s="117"/>
      <c r="O5" s="116"/>
      <c r="P5" s="116"/>
      <c r="Q5" s="31"/>
    </row>
    <row r="6" spans="1:17" s="10" customFormat="1" ht="37.950000000000003" customHeight="1" x14ac:dyDescent="0.3">
      <c r="A6" s="74"/>
      <c r="B6" s="111" t="s">
        <v>7</v>
      </c>
      <c r="C6" s="76" t="s">
        <v>15</v>
      </c>
      <c r="D6" s="103" t="s">
        <v>91</v>
      </c>
      <c r="E6" s="103" t="s">
        <v>96</v>
      </c>
      <c r="F6" s="103" t="s">
        <v>211</v>
      </c>
      <c r="G6" s="103" t="s">
        <v>97</v>
      </c>
      <c r="H6" s="103" t="s">
        <v>85</v>
      </c>
      <c r="I6" s="197">
        <v>0</v>
      </c>
      <c r="J6" s="197">
        <v>0</v>
      </c>
      <c r="K6" s="197">
        <v>0</v>
      </c>
      <c r="L6" s="197">
        <v>0</v>
      </c>
      <c r="M6" s="198">
        <v>0</v>
      </c>
      <c r="N6" s="79" t="s">
        <v>53</v>
      </c>
      <c r="O6" s="102" t="s">
        <v>164</v>
      </c>
      <c r="P6" s="104" t="s">
        <v>98</v>
      </c>
      <c r="Q6" s="14"/>
    </row>
    <row r="7" spans="1:17" s="10" customFormat="1" ht="37.200000000000003" customHeight="1" x14ac:dyDescent="0.3">
      <c r="A7" s="74"/>
      <c r="B7" s="111"/>
      <c r="C7" s="76" t="s">
        <v>15</v>
      </c>
      <c r="D7" s="103"/>
      <c r="E7" s="103"/>
      <c r="F7" s="103"/>
      <c r="G7" s="103"/>
      <c r="H7" s="103"/>
      <c r="I7" s="197">
        <v>0</v>
      </c>
      <c r="J7" s="197">
        <v>0</v>
      </c>
      <c r="K7" s="197">
        <v>0</v>
      </c>
      <c r="L7" s="197">
        <v>0</v>
      </c>
      <c r="M7" s="199"/>
      <c r="N7" s="90" t="s">
        <v>52</v>
      </c>
      <c r="O7" s="102"/>
      <c r="P7" s="104"/>
      <c r="Q7" s="14"/>
    </row>
    <row r="8" spans="1:17" s="10" customFormat="1" ht="22.8" hidden="1" customHeight="1" x14ac:dyDescent="0.3">
      <c r="A8" s="74"/>
      <c r="B8" s="111"/>
      <c r="I8" s="197"/>
      <c r="J8" s="197"/>
      <c r="K8" s="197"/>
      <c r="L8" s="197"/>
      <c r="M8" s="198"/>
      <c r="Q8" s="14"/>
    </row>
    <row r="9" spans="1:17" s="10" customFormat="1" ht="22.8" hidden="1" customHeight="1" x14ac:dyDescent="0.3">
      <c r="A9" s="74"/>
      <c r="B9" s="111"/>
      <c r="I9" s="197"/>
      <c r="J9" s="197"/>
      <c r="K9" s="197"/>
      <c r="L9" s="197"/>
      <c r="M9" s="199"/>
      <c r="Q9" s="14"/>
    </row>
    <row r="10" spans="1:17" s="10" customFormat="1" ht="44.4" customHeight="1" x14ac:dyDescent="0.3">
      <c r="A10" s="74"/>
      <c r="B10" s="111"/>
      <c r="C10" s="76" t="s">
        <v>16</v>
      </c>
      <c r="D10" s="98" t="s">
        <v>101</v>
      </c>
      <c r="E10" s="98" t="s">
        <v>102</v>
      </c>
      <c r="F10" s="98" t="s">
        <v>103</v>
      </c>
      <c r="G10" s="98" t="s">
        <v>97</v>
      </c>
      <c r="H10" s="103" t="s">
        <v>167</v>
      </c>
      <c r="I10" s="197">
        <v>0</v>
      </c>
      <c r="J10" s="197">
        <v>0</v>
      </c>
      <c r="K10" s="197">
        <v>0</v>
      </c>
      <c r="L10" s="197">
        <v>90000</v>
      </c>
      <c r="M10" s="198">
        <f>SUM(I10:L11)</f>
        <v>90000</v>
      </c>
      <c r="N10" s="90" t="s">
        <v>53</v>
      </c>
      <c r="O10" s="96">
        <v>2023</v>
      </c>
      <c r="P10" s="92" t="s">
        <v>86</v>
      </c>
      <c r="Q10" s="14"/>
    </row>
    <row r="11" spans="1:17" s="10" customFormat="1" ht="39" customHeight="1" x14ac:dyDescent="0.3">
      <c r="A11" s="74"/>
      <c r="B11" s="111"/>
      <c r="C11" s="76" t="s">
        <v>16</v>
      </c>
      <c r="D11" s="99"/>
      <c r="E11" s="99"/>
      <c r="F11" s="99"/>
      <c r="G11" s="99"/>
      <c r="H11" s="103"/>
      <c r="I11" s="197">
        <v>0</v>
      </c>
      <c r="J11" s="197">
        <v>0</v>
      </c>
      <c r="K11" s="197">
        <v>0</v>
      </c>
      <c r="L11" s="197">
        <v>0</v>
      </c>
      <c r="M11" s="199"/>
      <c r="N11" s="90" t="s">
        <v>52</v>
      </c>
      <c r="O11" s="97"/>
      <c r="P11" s="93"/>
      <c r="Q11" s="14"/>
    </row>
    <row r="12" spans="1:17" s="10" customFormat="1" ht="39" customHeight="1" x14ac:dyDescent="0.3">
      <c r="A12" s="74"/>
      <c r="B12" s="111"/>
      <c r="C12" s="76" t="s">
        <v>16</v>
      </c>
      <c r="D12" s="103" t="s">
        <v>105</v>
      </c>
      <c r="E12" s="103" t="s">
        <v>194</v>
      </c>
      <c r="F12" s="103" t="s">
        <v>106</v>
      </c>
      <c r="G12" s="103" t="s">
        <v>97</v>
      </c>
      <c r="H12" s="103" t="s">
        <v>167</v>
      </c>
      <c r="I12" s="197">
        <v>0</v>
      </c>
      <c r="J12" s="197">
        <v>0</v>
      </c>
      <c r="K12" s="197">
        <v>0</v>
      </c>
      <c r="L12" s="197">
        <v>0</v>
      </c>
      <c r="M12" s="198">
        <f>SUM(I12:L13)</f>
        <v>130000</v>
      </c>
      <c r="N12" s="90" t="s">
        <v>53</v>
      </c>
      <c r="O12" s="103">
        <v>2022</v>
      </c>
      <c r="P12" s="103" t="s">
        <v>86</v>
      </c>
      <c r="Q12" s="14"/>
    </row>
    <row r="13" spans="1:17" s="10" customFormat="1" ht="39" customHeight="1" x14ac:dyDescent="0.3">
      <c r="A13" s="74"/>
      <c r="B13" s="111"/>
      <c r="C13" s="76" t="s">
        <v>16</v>
      </c>
      <c r="D13" s="103"/>
      <c r="E13" s="103"/>
      <c r="F13" s="103"/>
      <c r="G13" s="103"/>
      <c r="H13" s="103"/>
      <c r="I13" s="197">
        <v>0</v>
      </c>
      <c r="J13" s="197">
        <v>0</v>
      </c>
      <c r="K13" s="197">
        <v>130000</v>
      </c>
      <c r="L13" s="197">
        <v>0</v>
      </c>
      <c r="M13" s="199"/>
      <c r="N13" s="90" t="s">
        <v>52</v>
      </c>
      <c r="O13" s="103"/>
      <c r="P13" s="103"/>
      <c r="Q13" s="14"/>
    </row>
    <row r="14" spans="1:17" s="10" customFormat="1" ht="34.799999999999997" customHeight="1" x14ac:dyDescent="0.3">
      <c r="A14" s="74"/>
      <c r="B14" s="111"/>
      <c r="C14" s="76" t="s">
        <v>16</v>
      </c>
      <c r="D14" s="103" t="s">
        <v>195</v>
      </c>
      <c r="E14" s="103" t="s">
        <v>107</v>
      </c>
      <c r="F14" s="103" t="s">
        <v>108</v>
      </c>
      <c r="G14" s="103" t="s">
        <v>97</v>
      </c>
      <c r="H14" s="103" t="s">
        <v>113</v>
      </c>
      <c r="I14" s="197">
        <v>0</v>
      </c>
      <c r="J14" s="197">
        <v>0</v>
      </c>
      <c r="K14" s="197">
        <v>0</v>
      </c>
      <c r="L14" s="197">
        <v>0</v>
      </c>
      <c r="M14" s="198">
        <f>SUM(I14:L15)</f>
        <v>0</v>
      </c>
      <c r="N14" s="90" t="s">
        <v>53</v>
      </c>
      <c r="O14" s="102">
        <v>2023</v>
      </c>
      <c r="P14" s="103" t="s">
        <v>110</v>
      </c>
      <c r="Q14" s="14"/>
    </row>
    <row r="15" spans="1:17" s="10" customFormat="1" ht="60" customHeight="1" x14ac:dyDescent="0.3">
      <c r="A15" s="74"/>
      <c r="B15" s="111"/>
      <c r="C15" s="76" t="s">
        <v>16</v>
      </c>
      <c r="D15" s="103"/>
      <c r="E15" s="103"/>
      <c r="F15" s="103"/>
      <c r="G15" s="103"/>
      <c r="H15" s="103"/>
      <c r="I15" s="197">
        <v>0</v>
      </c>
      <c r="J15" s="197">
        <v>0</v>
      </c>
      <c r="K15" s="197">
        <v>0</v>
      </c>
      <c r="L15" s="197">
        <v>0</v>
      </c>
      <c r="M15" s="199"/>
      <c r="N15" s="90" t="s">
        <v>52</v>
      </c>
      <c r="O15" s="102"/>
      <c r="P15" s="103"/>
      <c r="Q15" s="14"/>
    </row>
    <row r="16" spans="1:17" s="10" customFormat="1" ht="36.6" customHeight="1" x14ac:dyDescent="0.3">
      <c r="A16" s="74"/>
      <c r="B16" s="111"/>
      <c r="C16" s="76" t="s">
        <v>16</v>
      </c>
      <c r="D16" s="98" t="s">
        <v>111</v>
      </c>
      <c r="E16" s="98" t="s">
        <v>112</v>
      </c>
      <c r="F16" s="98" t="s">
        <v>108</v>
      </c>
      <c r="G16" s="98" t="s">
        <v>97</v>
      </c>
      <c r="H16" s="98" t="s">
        <v>113</v>
      </c>
      <c r="I16" s="197">
        <v>0</v>
      </c>
      <c r="J16" s="197">
        <v>0</v>
      </c>
      <c r="K16" s="197">
        <v>0</v>
      </c>
      <c r="L16" s="197">
        <v>0</v>
      </c>
      <c r="M16" s="198">
        <f>SUM(I16:L17)</f>
        <v>0</v>
      </c>
      <c r="N16" s="90" t="s">
        <v>114</v>
      </c>
      <c r="O16" s="96">
        <v>2023</v>
      </c>
      <c r="P16" s="92" t="s">
        <v>88</v>
      </c>
      <c r="Q16" s="14"/>
    </row>
    <row r="17" spans="1:17" s="10" customFormat="1" ht="30.6" customHeight="1" x14ac:dyDescent="0.3">
      <c r="A17" s="74"/>
      <c r="B17" s="111"/>
      <c r="C17" s="76" t="s">
        <v>16</v>
      </c>
      <c r="D17" s="99"/>
      <c r="E17" s="99"/>
      <c r="F17" s="99"/>
      <c r="G17" s="99"/>
      <c r="H17" s="99"/>
      <c r="I17" s="197">
        <v>0</v>
      </c>
      <c r="J17" s="197">
        <v>0</v>
      </c>
      <c r="K17" s="197">
        <v>0</v>
      </c>
      <c r="L17" s="197">
        <v>0</v>
      </c>
      <c r="M17" s="199"/>
      <c r="N17" s="90" t="s">
        <v>52</v>
      </c>
      <c r="O17" s="97"/>
      <c r="P17" s="93"/>
      <c r="Q17" s="14"/>
    </row>
    <row r="18" spans="1:17" s="10" customFormat="1" ht="36" customHeight="1" x14ac:dyDescent="0.3">
      <c r="A18" s="74"/>
      <c r="B18" s="111"/>
      <c r="C18" s="76" t="s">
        <v>16</v>
      </c>
      <c r="D18" s="98" t="s">
        <v>115</v>
      </c>
      <c r="E18" s="98" t="s">
        <v>116</v>
      </c>
      <c r="F18" s="98" t="s">
        <v>108</v>
      </c>
      <c r="G18" s="98" t="s">
        <v>97</v>
      </c>
      <c r="H18" s="98" t="s">
        <v>113</v>
      </c>
      <c r="I18" s="197">
        <v>0</v>
      </c>
      <c r="J18" s="197">
        <v>0</v>
      </c>
      <c r="K18" s="197">
        <v>0</v>
      </c>
      <c r="L18" s="197">
        <v>0</v>
      </c>
      <c r="M18" s="198">
        <f>SUM(I18:L19)</f>
        <v>0</v>
      </c>
      <c r="N18" s="90" t="s">
        <v>114</v>
      </c>
      <c r="O18" s="96">
        <v>2023</v>
      </c>
      <c r="P18" s="92" t="s">
        <v>87</v>
      </c>
      <c r="Q18" s="14"/>
    </row>
    <row r="19" spans="1:17" s="10" customFormat="1" ht="33.6" customHeight="1" x14ac:dyDescent="0.3">
      <c r="A19" s="74"/>
      <c r="B19" s="111"/>
      <c r="C19" s="76" t="s">
        <v>16</v>
      </c>
      <c r="D19" s="99"/>
      <c r="E19" s="99"/>
      <c r="F19" s="99"/>
      <c r="G19" s="99"/>
      <c r="H19" s="99"/>
      <c r="I19" s="197">
        <v>0</v>
      </c>
      <c r="J19" s="197">
        <v>0</v>
      </c>
      <c r="K19" s="197">
        <v>0</v>
      </c>
      <c r="L19" s="197">
        <v>0</v>
      </c>
      <c r="M19" s="199"/>
      <c r="N19" s="90" t="s">
        <v>52</v>
      </c>
      <c r="O19" s="97"/>
      <c r="P19" s="93"/>
      <c r="Q19" s="14"/>
    </row>
    <row r="20" spans="1:17" s="10" customFormat="1" ht="36" customHeight="1" x14ac:dyDescent="0.3">
      <c r="A20" s="74"/>
      <c r="B20" s="111"/>
      <c r="C20" s="87" t="s">
        <v>16</v>
      </c>
      <c r="D20" s="98" t="s">
        <v>196</v>
      </c>
      <c r="E20" s="98" t="s">
        <v>197</v>
      </c>
      <c r="F20" s="98" t="s">
        <v>117</v>
      </c>
      <c r="G20" s="98" t="s">
        <v>97</v>
      </c>
      <c r="H20" s="98" t="s">
        <v>113</v>
      </c>
      <c r="I20" s="197">
        <v>0</v>
      </c>
      <c r="J20" s="197">
        <v>0</v>
      </c>
      <c r="K20" s="197">
        <v>0</v>
      </c>
      <c r="L20" s="197">
        <v>0</v>
      </c>
      <c r="M20" s="198">
        <f>SUM(I20:L21)</f>
        <v>0</v>
      </c>
      <c r="N20" s="90" t="s">
        <v>114</v>
      </c>
      <c r="O20" s="96">
        <v>2023</v>
      </c>
      <c r="P20" s="92" t="s">
        <v>110</v>
      </c>
      <c r="Q20" s="14"/>
    </row>
    <row r="21" spans="1:17" s="10" customFormat="1" ht="42.75" customHeight="1" x14ac:dyDescent="0.3">
      <c r="A21" s="74"/>
      <c r="B21" s="111"/>
      <c r="C21" s="87" t="s">
        <v>16</v>
      </c>
      <c r="D21" s="99"/>
      <c r="E21" s="99"/>
      <c r="F21" s="99"/>
      <c r="G21" s="99"/>
      <c r="H21" s="99"/>
      <c r="I21" s="197">
        <v>0</v>
      </c>
      <c r="J21" s="197">
        <v>0</v>
      </c>
      <c r="K21" s="197">
        <v>0</v>
      </c>
      <c r="L21" s="197">
        <v>0</v>
      </c>
      <c r="M21" s="199"/>
      <c r="N21" s="90" t="s">
        <v>52</v>
      </c>
      <c r="O21" s="97"/>
      <c r="P21" s="93"/>
      <c r="Q21" s="14"/>
    </row>
    <row r="22" spans="1:17" s="10" customFormat="1" ht="42.75" customHeight="1" x14ac:dyDescent="0.3">
      <c r="A22" s="74"/>
      <c r="B22" s="111"/>
      <c r="C22" s="87" t="s">
        <v>16</v>
      </c>
      <c r="D22" s="98" t="s">
        <v>198</v>
      </c>
      <c r="E22" s="98" t="s">
        <v>191</v>
      </c>
      <c r="F22" s="98" t="s">
        <v>212</v>
      </c>
      <c r="G22" s="98" t="s">
        <v>192</v>
      </c>
      <c r="H22" s="98" t="s">
        <v>113</v>
      </c>
      <c r="I22" s="197">
        <v>0</v>
      </c>
      <c r="J22" s="197">
        <v>0</v>
      </c>
      <c r="K22" s="197">
        <v>150000</v>
      </c>
      <c r="L22" s="197">
        <v>150000</v>
      </c>
      <c r="M22" s="198">
        <f>SUM(I22:L23)</f>
        <v>300000</v>
      </c>
      <c r="N22" s="90" t="s">
        <v>114</v>
      </c>
      <c r="O22" s="96">
        <v>2022</v>
      </c>
      <c r="P22" s="92" t="s">
        <v>193</v>
      </c>
      <c r="Q22" s="14"/>
    </row>
    <row r="23" spans="1:17" s="10" customFormat="1" ht="42.75" customHeight="1" x14ac:dyDescent="0.3">
      <c r="A23" s="74"/>
      <c r="B23" s="111"/>
      <c r="C23" s="87" t="s">
        <v>16</v>
      </c>
      <c r="D23" s="99"/>
      <c r="E23" s="99"/>
      <c r="F23" s="99"/>
      <c r="G23" s="99"/>
      <c r="H23" s="99"/>
      <c r="I23" s="197">
        <v>0</v>
      </c>
      <c r="J23" s="197">
        <v>0</v>
      </c>
      <c r="K23" s="197">
        <v>0</v>
      </c>
      <c r="L23" s="197">
        <v>0</v>
      </c>
      <c r="M23" s="199"/>
      <c r="N23" s="90" t="s">
        <v>52</v>
      </c>
      <c r="O23" s="97"/>
      <c r="P23" s="93"/>
      <c r="Q23" s="14"/>
    </row>
    <row r="24" spans="1:17" s="10" customFormat="1" ht="17.399999999999999" x14ac:dyDescent="0.3">
      <c r="A24" s="74"/>
      <c r="B24" s="111"/>
      <c r="C24" s="76" t="s">
        <v>16</v>
      </c>
      <c r="D24" s="103" t="s">
        <v>118</v>
      </c>
      <c r="E24" s="103" t="s">
        <v>119</v>
      </c>
      <c r="F24" s="103" t="s">
        <v>162</v>
      </c>
      <c r="G24" s="103" t="s">
        <v>97</v>
      </c>
      <c r="H24" s="103" t="s">
        <v>104</v>
      </c>
      <c r="I24" s="197">
        <v>0</v>
      </c>
      <c r="J24" s="197">
        <v>0</v>
      </c>
      <c r="K24" s="197">
        <v>0</v>
      </c>
      <c r="L24" s="197">
        <v>150000</v>
      </c>
      <c r="M24" s="198">
        <f>SUM(I24:L25)</f>
        <v>150000</v>
      </c>
      <c r="N24" s="90" t="s">
        <v>163</v>
      </c>
      <c r="O24" s="102">
        <v>2023</v>
      </c>
      <c r="P24" s="103" t="s">
        <v>86</v>
      </c>
      <c r="Q24" s="14"/>
    </row>
    <row r="25" spans="1:17" s="10" customFormat="1" ht="33.6" customHeight="1" x14ac:dyDescent="0.3">
      <c r="A25" s="74"/>
      <c r="B25" s="111"/>
      <c r="C25" s="76" t="s">
        <v>16</v>
      </c>
      <c r="D25" s="103"/>
      <c r="E25" s="103"/>
      <c r="F25" s="103"/>
      <c r="G25" s="103"/>
      <c r="H25" s="103"/>
      <c r="I25" s="197">
        <v>0</v>
      </c>
      <c r="J25" s="197">
        <v>0</v>
      </c>
      <c r="K25" s="197">
        <v>0</v>
      </c>
      <c r="L25" s="197">
        <v>0</v>
      </c>
      <c r="M25" s="199"/>
      <c r="N25" s="90" t="s">
        <v>52</v>
      </c>
      <c r="O25" s="102"/>
      <c r="P25" s="103"/>
      <c r="Q25" s="14"/>
    </row>
    <row r="26" spans="1:17" s="10" customFormat="1" ht="44.4" customHeight="1" x14ac:dyDescent="0.3">
      <c r="A26" s="74"/>
      <c r="B26" s="111"/>
      <c r="C26" s="76" t="s">
        <v>16</v>
      </c>
      <c r="D26" s="98" t="s">
        <v>159</v>
      </c>
      <c r="E26" s="98" t="s">
        <v>160</v>
      </c>
      <c r="F26" s="98" t="s">
        <v>120</v>
      </c>
      <c r="G26" s="103" t="s">
        <v>97</v>
      </c>
      <c r="H26" s="98" t="s">
        <v>168</v>
      </c>
      <c r="I26" s="197">
        <v>0</v>
      </c>
      <c r="J26" s="197">
        <v>0</v>
      </c>
      <c r="K26" s="197">
        <v>0</v>
      </c>
      <c r="L26" s="197">
        <v>0</v>
      </c>
      <c r="M26" s="198">
        <f>SUM(I26:L27)</f>
        <v>0</v>
      </c>
      <c r="N26" s="90" t="s">
        <v>53</v>
      </c>
      <c r="O26" s="96">
        <v>2023</v>
      </c>
      <c r="P26" s="92" t="s">
        <v>86</v>
      </c>
      <c r="Q26" s="14"/>
    </row>
    <row r="27" spans="1:17" s="10" customFormat="1" ht="30.6" customHeight="1" x14ac:dyDescent="0.3">
      <c r="A27" s="74"/>
      <c r="B27" s="111"/>
      <c r="C27" s="76" t="s">
        <v>16</v>
      </c>
      <c r="D27" s="99"/>
      <c r="E27" s="99"/>
      <c r="F27" s="99"/>
      <c r="G27" s="103"/>
      <c r="H27" s="99"/>
      <c r="I27" s="197">
        <v>0</v>
      </c>
      <c r="J27" s="197">
        <v>0</v>
      </c>
      <c r="K27" s="197">
        <v>0</v>
      </c>
      <c r="L27" s="197">
        <v>0</v>
      </c>
      <c r="M27" s="199"/>
      <c r="N27" s="90" t="s">
        <v>52</v>
      </c>
      <c r="O27" s="97"/>
      <c r="P27" s="93"/>
      <c r="Q27" s="14"/>
    </row>
    <row r="28" spans="1:17" s="10" customFormat="1" ht="17.399999999999999" hidden="1" x14ac:dyDescent="0.3">
      <c r="A28" s="74"/>
      <c r="B28" s="111"/>
      <c r="C28" s="76"/>
      <c r="D28" s="88"/>
      <c r="E28" s="88"/>
      <c r="F28" s="80"/>
      <c r="G28" s="80"/>
      <c r="H28" s="80"/>
      <c r="I28" s="197"/>
      <c r="J28" s="197"/>
      <c r="K28" s="197"/>
      <c r="L28" s="197"/>
      <c r="M28" s="197"/>
      <c r="N28" s="90"/>
      <c r="O28" s="73"/>
      <c r="P28" s="78"/>
      <c r="Q28" s="14"/>
    </row>
    <row r="29" spans="1:17" s="10" customFormat="1" ht="17.399999999999999" hidden="1" x14ac:dyDescent="0.3">
      <c r="A29" s="74"/>
      <c r="B29" s="111"/>
      <c r="C29" s="76"/>
      <c r="D29" s="88"/>
      <c r="E29" s="88"/>
      <c r="F29" s="80"/>
      <c r="G29" s="80"/>
      <c r="H29" s="80"/>
      <c r="I29" s="197"/>
      <c r="J29" s="197"/>
      <c r="K29" s="197"/>
      <c r="L29" s="197"/>
      <c r="M29" s="197"/>
      <c r="N29" s="90"/>
      <c r="O29" s="73"/>
      <c r="P29" s="78"/>
      <c r="Q29" s="14"/>
    </row>
    <row r="30" spans="1:17" s="10" customFormat="1" ht="17.399999999999999" hidden="1" x14ac:dyDescent="0.3">
      <c r="A30" s="74"/>
      <c r="B30" s="111"/>
      <c r="C30" s="76"/>
      <c r="D30" s="88"/>
      <c r="E30" s="88"/>
      <c r="F30" s="80"/>
      <c r="G30" s="80"/>
      <c r="H30" s="80"/>
      <c r="I30" s="197"/>
      <c r="J30" s="197"/>
      <c r="K30" s="197"/>
      <c r="L30" s="197"/>
      <c r="M30" s="197"/>
      <c r="N30" s="90"/>
      <c r="O30" s="73"/>
      <c r="P30" s="78"/>
      <c r="Q30" s="14"/>
    </row>
    <row r="31" spans="1:17" s="10" customFormat="1" ht="17.399999999999999" hidden="1" x14ac:dyDescent="0.3">
      <c r="A31" s="74"/>
      <c r="B31" s="111"/>
      <c r="C31" s="76"/>
      <c r="D31" s="88"/>
      <c r="E31" s="88"/>
      <c r="F31" s="80"/>
      <c r="G31" s="80"/>
      <c r="H31" s="80"/>
      <c r="I31" s="197"/>
      <c r="J31" s="197"/>
      <c r="K31" s="197"/>
      <c r="L31" s="197"/>
      <c r="M31" s="197"/>
      <c r="N31" s="90"/>
      <c r="O31" s="73"/>
      <c r="P31" s="78"/>
      <c r="Q31" s="14"/>
    </row>
    <row r="32" spans="1:17" s="10" customFormat="1" ht="17.399999999999999" hidden="1" x14ac:dyDescent="0.3">
      <c r="A32" s="74"/>
      <c r="B32" s="111"/>
      <c r="C32" s="76"/>
      <c r="D32" s="88"/>
      <c r="E32" s="88"/>
      <c r="F32" s="80"/>
      <c r="G32" s="80"/>
      <c r="H32" s="80"/>
      <c r="I32" s="197"/>
      <c r="J32" s="197"/>
      <c r="K32" s="197"/>
      <c r="L32" s="197"/>
      <c r="M32" s="197"/>
      <c r="N32" s="90"/>
      <c r="O32" s="73"/>
      <c r="P32" s="78"/>
      <c r="Q32" s="14"/>
    </row>
    <row r="33" spans="1:17" s="10" customFormat="1" ht="17.399999999999999" hidden="1" x14ac:dyDescent="0.3">
      <c r="A33" s="74"/>
      <c r="B33" s="111"/>
      <c r="C33" s="76"/>
      <c r="D33" s="103"/>
      <c r="E33" s="103"/>
      <c r="F33" s="103"/>
      <c r="G33" s="103"/>
      <c r="H33" s="103"/>
      <c r="I33" s="197"/>
      <c r="J33" s="197"/>
      <c r="K33" s="197"/>
      <c r="L33" s="197"/>
      <c r="M33" s="197"/>
      <c r="N33" s="90"/>
      <c r="O33" s="73"/>
      <c r="P33" s="104"/>
      <c r="Q33" s="14"/>
    </row>
    <row r="34" spans="1:17" s="10" customFormat="1" ht="17.399999999999999" hidden="1" x14ac:dyDescent="0.3">
      <c r="A34" s="74"/>
      <c r="B34" s="111"/>
      <c r="C34" s="76"/>
      <c r="D34" s="103"/>
      <c r="E34" s="103"/>
      <c r="F34" s="103"/>
      <c r="G34" s="103"/>
      <c r="H34" s="103"/>
      <c r="I34" s="197"/>
      <c r="J34" s="197"/>
      <c r="K34" s="197"/>
      <c r="L34" s="197"/>
      <c r="M34" s="197"/>
      <c r="N34" s="90"/>
      <c r="O34" s="73"/>
      <c r="P34" s="104"/>
      <c r="Q34" s="14"/>
    </row>
    <row r="35" spans="1:17" s="10" customFormat="1" ht="17.399999999999999" hidden="1" x14ac:dyDescent="0.3">
      <c r="A35" s="74"/>
      <c r="B35" s="111"/>
      <c r="C35" s="76"/>
      <c r="D35" s="88"/>
      <c r="E35" s="88"/>
      <c r="F35" s="81"/>
      <c r="G35" s="72"/>
      <c r="H35" s="72"/>
      <c r="I35" s="197"/>
      <c r="J35" s="197"/>
      <c r="K35" s="197"/>
      <c r="L35" s="197"/>
      <c r="M35" s="197"/>
      <c r="N35" s="90"/>
      <c r="O35" s="73"/>
      <c r="P35" s="78"/>
      <c r="Q35" s="14"/>
    </row>
    <row r="36" spans="1:17" s="10" customFormat="1" ht="17.399999999999999" hidden="1" x14ac:dyDescent="0.3">
      <c r="A36" s="74"/>
      <c r="B36" s="111"/>
      <c r="C36" s="76"/>
      <c r="D36" s="88"/>
      <c r="E36" s="88"/>
      <c r="F36" s="80"/>
      <c r="G36" s="72"/>
      <c r="H36" s="80"/>
      <c r="I36" s="197"/>
      <c r="J36" s="197"/>
      <c r="K36" s="197"/>
      <c r="L36" s="197"/>
      <c r="M36" s="197"/>
      <c r="N36" s="90"/>
      <c r="O36" s="73"/>
      <c r="P36" s="78"/>
      <c r="Q36" s="14"/>
    </row>
    <row r="37" spans="1:17" s="10" customFormat="1" ht="17.399999999999999" hidden="1" x14ac:dyDescent="0.3">
      <c r="A37" s="74"/>
      <c r="B37" s="111"/>
      <c r="C37" s="76"/>
      <c r="D37" s="88"/>
      <c r="E37" s="88"/>
      <c r="F37" s="80"/>
      <c r="G37" s="72"/>
      <c r="H37" s="80"/>
      <c r="I37" s="197"/>
      <c r="J37" s="197"/>
      <c r="K37" s="197"/>
      <c r="L37" s="197"/>
      <c r="M37" s="197"/>
      <c r="N37" s="90"/>
      <c r="O37" s="73"/>
      <c r="P37" s="78"/>
      <c r="Q37" s="14"/>
    </row>
    <row r="38" spans="1:17" s="10" customFormat="1" ht="17.399999999999999" hidden="1" x14ac:dyDescent="0.3">
      <c r="A38" s="74"/>
      <c r="B38" s="111"/>
      <c r="C38" s="76"/>
      <c r="D38" s="88"/>
      <c r="E38" s="88"/>
      <c r="F38" s="80"/>
      <c r="G38" s="72"/>
      <c r="H38" s="80"/>
      <c r="I38" s="197"/>
      <c r="J38" s="197"/>
      <c r="K38" s="197"/>
      <c r="L38" s="197"/>
      <c r="M38" s="197"/>
      <c r="N38" s="90"/>
      <c r="O38" s="73"/>
      <c r="P38" s="78"/>
      <c r="Q38" s="14"/>
    </row>
    <row r="39" spans="1:17" s="10" customFormat="1" ht="17.399999999999999" hidden="1" x14ac:dyDescent="0.3">
      <c r="A39" s="74"/>
      <c r="B39" s="111"/>
      <c r="C39" s="76"/>
      <c r="D39" s="103"/>
      <c r="E39" s="103"/>
      <c r="F39" s="103"/>
      <c r="G39" s="103"/>
      <c r="H39" s="103"/>
      <c r="I39" s="197"/>
      <c r="J39" s="197"/>
      <c r="K39" s="197"/>
      <c r="L39" s="197"/>
      <c r="M39" s="200"/>
      <c r="N39" s="90"/>
      <c r="O39" s="73"/>
      <c r="P39" s="103"/>
      <c r="Q39" s="14"/>
    </row>
    <row r="40" spans="1:17" s="10" customFormat="1" ht="17.399999999999999" hidden="1" x14ac:dyDescent="0.3">
      <c r="A40" s="74"/>
      <c r="B40" s="111"/>
      <c r="C40" s="76"/>
      <c r="D40" s="103"/>
      <c r="E40" s="103"/>
      <c r="F40" s="103"/>
      <c r="G40" s="103"/>
      <c r="H40" s="103"/>
      <c r="I40" s="197"/>
      <c r="J40" s="197"/>
      <c r="K40" s="197"/>
      <c r="L40" s="197"/>
      <c r="M40" s="200"/>
      <c r="N40" s="90"/>
      <c r="O40" s="73"/>
      <c r="P40" s="103"/>
      <c r="Q40" s="14"/>
    </row>
    <row r="41" spans="1:17" s="10" customFormat="1" ht="17.399999999999999" hidden="1" x14ac:dyDescent="0.3">
      <c r="A41" s="74"/>
      <c r="B41" s="111"/>
      <c r="C41" s="76"/>
      <c r="D41" s="110"/>
      <c r="E41" s="110"/>
      <c r="F41" s="110"/>
      <c r="G41" s="110"/>
      <c r="H41" s="110"/>
      <c r="I41" s="197"/>
      <c r="J41" s="197"/>
      <c r="K41" s="197"/>
      <c r="L41" s="197"/>
      <c r="M41" s="200"/>
      <c r="N41" s="90"/>
      <c r="O41" s="73"/>
      <c r="P41" s="110"/>
      <c r="Q41" s="14"/>
    </row>
    <row r="42" spans="1:17" s="10" customFormat="1" ht="17.399999999999999" hidden="1" x14ac:dyDescent="0.3">
      <c r="A42" s="74"/>
      <c r="B42" s="111"/>
      <c r="C42" s="76"/>
      <c r="D42" s="110"/>
      <c r="E42" s="110"/>
      <c r="F42" s="110"/>
      <c r="G42" s="110"/>
      <c r="H42" s="110"/>
      <c r="I42" s="197"/>
      <c r="J42" s="197"/>
      <c r="K42" s="197"/>
      <c r="L42" s="197"/>
      <c r="M42" s="200"/>
      <c r="N42" s="90"/>
      <c r="O42" s="73"/>
      <c r="P42" s="110"/>
      <c r="Q42" s="14"/>
    </row>
    <row r="43" spans="1:17" s="10" customFormat="1" ht="17.399999999999999" hidden="1" x14ac:dyDescent="0.3">
      <c r="A43" s="74"/>
      <c r="B43" s="111"/>
      <c r="C43" s="76"/>
      <c r="D43" s="88"/>
      <c r="E43" s="88"/>
      <c r="F43" s="81"/>
      <c r="G43" s="80"/>
      <c r="H43" s="80"/>
      <c r="I43" s="197"/>
      <c r="J43" s="197"/>
      <c r="K43" s="197"/>
      <c r="L43" s="197"/>
      <c r="M43" s="197"/>
      <c r="N43" s="90"/>
      <c r="O43" s="73"/>
      <c r="P43" s="78"/>
      <c r="Q43" s="14"/>
    </row>
    <row r="44" spans="1:17" s="10" customFormat="1" ht="39.6" customHeight="1" x14ac:dyDescent="0.3">
      <c r="A44" s="74"/>
      <c r="B44" s="111" t="s">
        <v>8</v>
      </c>
      <c r="C44" s="76" t="s">
        <v>21</v>
      </c>
      <c r="D44" s="98" t="s">
        <v>121</v>
      </c>
      <c r="E44" s="98" t="s">
        <v>122</v>
      </c>
      <c r="F44" s="106" t="s">
        <v>123</v>
      </c>
      <c r="G44" s="94" t="s">
        <v>97</v>
      </c>
      <c r="H44" s="94" t="s">
        <v>104</v>
      </c>
      <c r="I44" s="197">
        <v>0</v>
      </c>
      <c r="J44" s="197">
        <v>0</v>
      </c>
      <c r="K44" s="197">
        <v>0</v>
      </c>
      <c r="L44" s="197">
        <v>70000</v>
      </c>
      <c r="M44" s="198">
        <f>SUM(I44:L45)</f>
        <v>70000</v>
      </c>
      <c r="N44" s="90" t="s">
        <v>53</v>
      </c>
      <c r="O44" s="96">
        <v>2023</v>
      </c>
      <c r="P44" s="92" t="s">
        <v>86</v>
      </c>
      <c r="Q44" s="14"/>
    </row>
    <row r="45" spans="1:17" s="10" customFormat="1" ht="27" customHeight="1" x14ac:dyDescent="0.3">
      <c r="A45" s="74"/>
      <c r="B45" s="111"/>
      <c r="C45" s="76" t="s">
        <v>21</v>
      </c>
      <c r="D45" s="99"/>
      <c r="E45" s="99"/>
      <c r="F45" s="107"/>
      <c r="G45" s="95"/>
      <c r="H45" s="95"/>
      <c r="I45" s="197">
        <v>0</v>
      </c>
      <c r="J45" s="197">
        <v>0</v>
      </c>
      <c r="K45" s="197">
        <v>0</v>
      </c>
      <c r="L45" s="197">
        <v>0</v>
      </c>
      <c r="M45" s="199"/>
      <c r="N45" s="90" t="s">
        <v>52</v>
      </c>
      <c r="O45" s="97"/>
      <c r="P45" s="93"/>
      <c r="Q45" s="14"/>
    </row>
    <row r="46" spans="1:17" s="10" customFormat="1" ht="39" customHeight="1" x14ac:dyDescent="0.3">
      <c r="A46" s="74"/>
      <c r="B46" s="111"/>
      <c r="C46" s="76" t="s">
        <v>21</v>
      </c>
      <c r="D46" s="98" t="s">
        <v>89</v>
      </c>
      <c r="E46" s="98" t="s">
        <v>124</v>
      </c>
      <c r="F46" s="106" t="s">
        <v>125</v>
      </c>
      <c r="G46" s="94" t="s">
        <v>97</v>
      </c>
      <c r="H46" s="94" t="s">
        <v>109</v>
      </c>
      <c r="I46" s="197">
        <v>0</v>
      </c>
      <c r="J46" s="197">
        <v>0</v>
      </c>
      <c r="K46" s="197">
        <v>0</v>
      </c>
      <c r="L46" s="197">
        <v>0</v>
      </c>
      <c r="M46" s="198">
        <f>SUM(I46:L47)</f>
        <v>0</v>
      </c>
      <c r="N46" s="90" t="s">
        <v>53</v>
      </c>
      <c r="O46" s="96">
        <v>2023</v>
      </c>
      <c r="P46" s="92" t="s">
        <v>86</v>
      </c>
      <c r="Q46" s="14"/>
    </row>
    <row r="47" spans="1:17" s="10" customFormat="1" ht="28.2" customHeight="1" x14ac:dyDescent="0.3">
      <c r="A47" s="74"/>
      <c r="B47" s="111"/>
      <c r="C47" s="76" t="s">
        <v>21</v>
      </c>
      <c r="D47" s="99"/>
      <c r="E47" s="99"/>
      <c r="F47" s="107"/>
      <c r="G47" s="95"/>
      <c r="H47" s="95"/>
      <c r="I47" s="197">
        <v>0</v>
      </c>
      <c r="J47" s="197">
        <v>0</v>
      </c>
      <c r="K47" s="197">
        <v>0</v>
      </c>
      <c r="L47" s="197">
        <v>0</v>
      </c>
      <c r="M47" s="199"/>
      <c r="N47" s="90" t="s">
        <v>52</v>
      </c>
      <c r="O47" s="97"/>
      <c r="P47" s="93"/>
      <c r="Q47" s="14"/>
    </row>
    <row r="48" spans="1:17" s="10" customFormat="1" ht="37.200000000000003" customHeight="1" x14ac:dyDescent="0.3">
      <c r="A48" s="74"/>
      <c r="B48" s="111"/>
      <c r="C48" s="76" t="s">
        <v>25</v>
      </c>
      <c r="D48" s="103" t="s">
        <v>126</v>
      </c>
      <c r="E48" s="103" t="s">
        <v>127</v>
      </c>
      <c r="F48" s="103" t="s">
        <v>128</v>
      </c>
      <c r="G48" s="105" t="s">
        <v>97</v>
      </c>
      <c r="H48" s="105" t="s">
        <v>169</v>
      </c>
      <c r="I48" s="197">
        <v>0</v>
      </c>
      <c r="J48" s="197">
        <v>0</v>
      </c>
      <c r="K48" s="197">
        <v>20000</v>
      </c>
      <c r="L48" s="197">
        <v>20000</v>
      </c>
      <c r="M48" s="198">
        <f>SUM(I48:L49)</f>
        <v>40000</v>
      </c>
      <c r="N48" s="90" t="s">
        <v>53</v>
      </c>
      <c r="O48" s="102">
        <v>2023</v>
      </c>
      <c r="P48" s="104" t="s">
        <v>86</v>
      </c>
      <c r="Q48" s="14"/>
    </row>
    <row r="49" spans="1:17" s="10" customFormat="1" ht="34.950000000000003" customHeight="1" x14ac:dyDescent="0.3">
      <c r="A49" s="74"/>
      <c r="B49" s="111"/>
      <c r="C49" s="76" t="s">
        <v>25</v>
      </c>
      <c r="D49" s="103"/>
      <c r="E49" s="103"/>
      <c r="F49" s="103"/>
      <c r="G49" s="105"/>
      <c r="H49" s="105"/>
      <c r="I49" s="197">
        <v>0</v>
      </c>
      <c r="J49" s="197">
        <v>0</v>
      </c>
      <c r="K49" s="197">
        <v>0</v>
      </c>
      <c r="L49" s="197">
        <v>0</v>
      </c>
      <c r="M49" s="199"/>
      <c r="N49" s="90" t="s">
        <v>52</v>
      </c>
      <c r="O49" s="102"/>
      <c r="P49" s="104"/>
      <c r="Q49" s="14"/>
    </row>
    <row r="50" spans="1:17" s="10" customFormat="1" ht="41.4" customHeight="1" x14ac:dyDescent="0.3">
      <c r="A50" s="74"/>
      <c r="B50" s="111"/>
      <c r="C50" s="176" t="s">
        <v>25</v>
      </c>
      <c r="D50" s="177" t="s">
        <v>161</v>
      </c>
      <c r="E50" s="178" t="s">
        <v>129</v>
      </c>
      <c r="F50" s="110" t="s">
        <v>130</v>
      </c>
      <c r="G50" s="103" t="s">
        <v>97</v>
      </c>
      <c r="H50" s="103" t="s">
        <v>170</v>
      </c>
      <c r="I50" s="197">
        <v>0</v>
      </c>
      <c r="J50" s="197">
        <v>0</v>
      </c>
      <c r="K50" s="197">
        <v>300000</v>
      </c>
      <c r="L50" s="197">
        <v>0</v>
      </c>
      <c r="M50" s="198">
        <f>SUM(I50:L51)</f>
        <v>300000</v>
      </c>
      <c r="N50" s="90" t="s">
        <v>163</v>
      </c>
      <c r="O50" s="102">
        <v>2022</v>
      </c>
      <c r="P50" s="104" t="s">
        <v>86</v>
      </c>
      <c r="Q50" s="14"/>
    </row>
    <row r="51" spans="1:17" s="10" customFormat="1" ht="30.6" customHeight="1" x14ac:dyDescent="0.3">
      <c r="A51" s="74"/>
      <c r="B51" s="111"/>
      <c r="C51" s="176" t="s">
        <v>25</v>
      </c>
      <c r="D51" s="177"/>
      <c r="E51" s="178"/>
      <c r="F51" s="110"/>
      <c r="G51" s="103"/>
      <c r="H51" s="103"/>
      <c r="I51" s="197">
        <v>0</v>
      </c>
      <c r="J51" s="197">
        <v>0</v>
      </c>
      <c r="K51" s="197">
        <v>0</v>
      </c>
      <c r="L51" s="197">
        <v>0</v>
      </c>
      <c r="M51" s="199"/>
      <c r="N51" s="90" t="s">
        <v>52</v>
      </c>
      <c r="O51" s="102"/>
      <c r="P51" s="104"/>
      <c r="Q51" s="14"/>
    </row>
    <row r="52" spans="1:17" s="10" customFormat="1" ht="60.6" customHeight="1" x14ac:dyDescent="0.3">
      <c r="A52" s="74"/>
      <c r="B52" s="111"/>
      <c r="C52" s="76" t="s">
        <v>25</v>
      </c>
      <c r="D52" s="179" t="s">
        <v>131</v>
      </c>
      <c r="E52" s="179" t="s">
        <v>176</v>
      </c>
      <c r="F52" s="106" t="s">
        <v>130</v>
      </c>
      <c r="G52" s="98" t="s">
        <v>97</v>
      </c>
      <c r="H52" s="94" t="s">
        <v>104</v>
      </c>
      <c r="I52" s="197">
        <v>0</v>
      </c>
      <c r="J52" s="197">
        <v>0</v>
      </c>
      <c r="K52" s="197">
        <v>0</v>
      </c>
      <c r="L52" s="197">
        <v>80406</v>
      </c>
      <c r="M52" s="198">
        <f>SUM(I52:L53)</f>
        <v>80406</v>
      </c>
      <c r="N52" s="90" t="s">
        <v>53</v>
      </c>
      <c r="O52" s="96">
        <v>2023</v>
      </c>
      <c r="P52" s="92" t="s">
        <v>86</v>
      </c>
      <c r="Q52" s="14"/>
    </row>
    <row r="53" spans="1:17" s="10" customFormat="1" ht="39" customHeight="1" x14ac:dyDescent="0.3">
      <c r="A53" s="74"/>
      <c r="B53" s="111"/>
      <c r="C53" s="76" t="s">
        <v>25</v>
      </c>
      <c r="D53" s="180"/>
      <c r="E53" s="180"/>
      <c r="F53" s="107"/>
      <c r="G53" s="99"/>
      <c r="H53" s="95"/>
      <c r="I53" s="197">
        <v>0</v>
      </c>
      <c r="J53" s="197">
        <v>0</v>
      </c>
      <c r="K53" s="197">
        <v>0</v>
      </c>
      <c r="L53" s="197">
        <v>0</v>
      </c>
      <c r="M53" s="199"/>
      <c r="N53" s="90" t="s">
        <v>52</v>
      </c>
      <c r="O53" s="97"/>
      <c r="P53" s="93"/>
      <c r="Q53" s="14"/>
    </row>
    <row r="54" spans="1:17" s="10" customFormat="1" ht="57.6" customHeight="1" x14ac:dyDescent="0.3">
      <c r="A54" s="74"/>
      <c r="B54" s="111"/>
      <c r="C54" s="85" t="s">
        <v>25</v>
      </c>
      <c r="D54" s="98" t="s">
        <v>179</v>
      </c>
      <c r="E54" s="98" t="s">
        <v>180</v>
      </c>
      <c r="F54" s="106" t="s">
        <v>181</v>
      </c>
      <c r="G54" s="98" t="s">
        <v>97</v>
      </c>
      <c r="H54" s="94" t="s">
        <v>173</v>
      </c>
      <c r="I54" s="197">
        <v>0</v>
      </c>
      <c r="J54" s="197">
        <v>0</v>
      </c>
      <c r="K54" s="197">
        <v>50290</v>
      </c>
      <c r="L54" s="197">
        <v>0</v>
      </c>
      <c r="M54" s="198">
        <f>SUM(I54:L55)</f>
        <v>50290</v>
      </c>
      <c r="N54" s="90" t="s">
        <v>53</v>
      </c>
      <c r="O54" s="96">
        <v>2022</v>
      </c>
      <c r="P54" s="92" t="s">
        <v>86</v>
      </c>
      <c r="Q54" s="14"/>
    </row>
    <row r="55" spans="1:17" s="10" customFormat="1" ht="56.4" customHeight="1" x14ac:dyDescent="0.3">
      <c r="A55" s="74"/>
      <c r="B55" s="111"/>
      <c r="C55" s="85" t="s">
        <v>25</v>
      </c>
      <c r="D55" s="99"/>
      <c r="E55" s="99"/>
      <c r="F55" s="107"/>
      <c r="G55" s="99"/>
      <c r="H55" s="95"/>
      <c r="I55" s="197">
        <v>0</v>
      </c>
      <c r="J55" s="197">
        <v>0</v>
      </c>
      <c r="K55" s="197">
        <v>0</v>
      </c>
      <c r="L55" s="197">
        <v>0</v>
      </c>
      <c r="M55" s="199"/>
      <c r="N55" s="90" t="s">
        <v>52</v>
      </c>
      <c r="O55" s="97"/>
      <c r="P55" s="93"/>
      <c r="Q55" s="14"/>
    </row>
    <row r="56" spans="1:17" s="10" customFormat="1" ht="55.95" customHeight="1" x14ac:dyDescent="0.3">
      <c r="A56" s="74"/>
      <c r="B56" s="111"/>
      <c r="C56" s="85" t="s">
        <v>25</v>
      </c>
      <c r="D56" s="179" t="s">
        <v>175</v>
      </c>
      <c r="E56" s="98" t="s">
        <v>199</v>
      </c>
      <c r="F56" s="106" t="s">
        <v>174</v>
      </c>
      <c r="G56" s="98" t="s">
        <v>97</v>
      </c>
      <c r="H56" s="94" t="s">
        <v>173</v>
      </c>
      <c r="I56" s="197">
        <v>0</v>
      </c>
      <c r="J56" s="197">
        <v>0</v>
      </c>
      <c r="K56" s="197">
        <v>53000</v>
      </c>
      <c r="L56" s="197">
        <v>0</v>
      </c>
      <c r="M56" s="198">
        <f>SUM(I56:L57)</f>
        <v>53000</v>
      </c>
      <c r="N56" s="90" t="s">
        <v>53</v>
      </c>
      <c r="O56" s="96">
        <v>2022</v>
      </c>
      <c r="P56" s="92" t="s">
        <v>86</v>
      </c>
      <c r="Q56" s="14"/>
    </row>
    <row r="57" spans="1:17" s="10" customFormat="1" ht="61.95" customHeight="1" x14ac:dyDescent="0.3">
      <c r="A57" s="74"/>
      <c r="B57" s="111"/>
      <c r="C57" s="85" t="s">
        <v>25</v>
      </c>
      <c r="D57" s="180"/>
      <c r="E57" s="99"/>
      <c r="F57" s="107"/>
      <c r="G57" s="99"/>
      <c r="H57" s="95"/>
      <c r="I57" s="197">
        <v>0</v>
      </c>
      <c r="J57" s="197">
        <v>0</v>
      </c>
      <c r="K57" s="197">
        <v>0</v>
      </c>
      <c r="L57" s="197">
        <v>0</v>
      </c>
      <c r="M57" s="199"/>
      <c r="N57" s="90" t="s">
        <v>52</v>
      </c>
      <c r="O57" s="97"/>
      <c r="P57" s="93"/>
      <c r="Q57" s="14"/>
    </row>
    <row r="58" spans="1:17" s="10" customFormat="1" ht="37.200000000000003" customHeight="1" x14ac:dyDescent="0.3">
      <c r="A58" s="71"/>
      <c r="B58" s="111"/>
      <c r="C58" s="76" t="s">
        <v>132</v>
      </c>
      <c r="D58" s="98" t="s">
        <v>92</v>
      </c>
      <c r="E58" s="98" t="s">
        <v>133</v>
      </c>
      <c r="F58" s="98" t="s">
        <v>134</v>
      </c>
      <c r="G58" s="94" t="s">
        <v>97</v>
      </c>
      <c r="H58" s="94" t="s">
        <v>109</v>
      </c>
      <c r="I58" s="197">
        <v>0</v>
      </c>
      <c r="J58" s="197">
        <v>0</v>
      </c>
      <c r="K58" s="197">
        <v>0</v>
      </c>
      <c r="L58" s="197">
        <v>0</v>
      </c>
      <c r="M58" s="198">
        <f>SUM(I58:L59)</f>
        <v>0</v>
      </c>
      <c r="N58" s="90" t="s">
        <v>53</v>
      </c>
      <c r="O58" s="94" t="s">
        <v>166</v>
      </c>
      <c r="P58" s="92" t="s">
        <v>86</v>
      </c>
      <c r="Q58" s="14"/>
    </row>
    <row r="59" spans="1:17" s="10" customFormat="1" ht="34.950000000000003" customHeight="1" x14ac:dyDescent="0.3">
      <c r="A59" s="71"/>
      <c r="B59" s="111"/>
      <c r="C59" s="76" t="s">
        <v>132</v>
      </c>
      <c r="D59" s="99"/>
      <c r="E59" s="99"/>
      <c r="F59" s="99"/>
      <c r="G59" s="95"/>
      <c r="H59" s="95"/>
      <c r="I59" s="197">
        <v>0</v>
      </c>
      <c r="J59" s="197">
        <v>0</v>
      </c>
      <c r="K59" s="197">
        <v>0</v>
      </c>
      <c r="L59" s="197">
        <v>0</v>
      </c>
      <c r="M59" s="199"/>
      <c r="N59" s="90" t="s">
        <v>52</v>
      </c>
      <c r="O59" s="95"/>
      <c r="P59" s="93"/>
      <c r="Q59" s="14"/>
    </row>
    <row r="60" spans="1:17" s="10" customFormat="1" ht="34.950000000000003" customHeight="1" x14ac:dyDescent="0.3">
      <c r="A60" s="71"/>
      <c r="B60" s="111" t="s">
        <v>183</v>
      </c>
      <c r="C60" s="76" t="s">
        <v>26</v>
      </c>
      <c r="D60" s="181" t="s">
        <v>200</v>
      </c>
      <c r="E60" s="103" t="s">
        <v>135</v>
      </c>
      <c r="F60" s="129" t="s">
        <v>136</v>
      </c>
      <c r="G60" s="94" t="s">
        <v>137</v>
      </c>
      <c r="H60" s="100" t="s">
        <v>171</v>
      </c>
      <c r="I60" s="197">
        <v>0</v>
      </c>
      <c r="J60" s="197">
        <v>0</v>
      </c>
      <c r="K60" s="197">
        <v>80000</v>
      </c>
      <c r="L60" s="197">
        <v>80000</v>
      </c>
      <c r="M60" s="198">
        <f>SUM(I60:L61)</f>
        <v>160000</v>
      </c>
      <c r="N60" s="90" t="s">
        <v>53</v>
      </c>
      <c r="O60" s="108">
        <v>2023</v>
      </c>
      <c r="P60" s="92" t="s">
        <v>110</v>
      </c>
      <c r="Q60" s="14"/>
    </row>
    <row r="61" spans="1:17" s="10" customFormat="1" ht="30.6" customHeight="1" x14ac:dyDescent="0.3">
      <c r="A61" s="71"/>
      <c r="B61" s="111"/>
      <c r="C61" s="76" t="s">
        <v>26</v>
      </c>
      <c r="D61" s="182"/>
      <c r="E61" s="103"/>
      <c r="F61" s="130"/>
      <c r="G61" s="95"/>
      <c r="H61" s="101"/>
      <c r="I61" s="197">
        <v>0</v>
      </c>
      <c r="J61" s="197">
        <v>0</v>
      </c>
      <c r="K61" s="197">
        <v>0</v>
      </c>
      <c r="L61" s="197">
        <v>0</v>
      </c>
      <c r="M61" s="199"/>
      <c r="N61" s="90" t="s">
        <v>52</v>
      </c>
      <c r="O61" s="109"/>
      <c r="P61" s="93"/>
      <c r="Q61" s="14"/>
    </row>
    <row r="62" spans="1:17" s="10" customFormat="1" ht="17.399999999999999" x14ac:dyDescent="0.3">
      <c r="A62" s="71"/>
      <c r="B62" s="111"/>
      <c r="C62" s="76" t="s">
        <v>28</v>
      </c>
      <c r="D62" s="179" t="s">
        <v>138</v>
      </c>
      <c r="E62" s="98"/>
      <c r="F62" s="98" t="s">
        <v>139</v>
      </c>
      <c r="G62" s="94" t="s">
        <v>137</v>
      </c>
      <c r="H62" s="100" t="s">
        <v>171</v>
      </c>
      <c r="I62" s="201">
        <v>0</v>
      </c>
      <c r="J62" s="201">
        <v>0</v>
      </c>
      <c r="K62" s="201">
        <v>0</v>
      </c>
      <c r="L62" s="197">
        <v>150000</v>
      </c>
      <c r="M62" s="198">
        <f>SUM(I62:L63)</f>
        <v>150000</v>
      </c>
      <c r="N62" s="90" t="s">
        <v>163</v>
      </c>
      <c r="O62" s="96">
        <v>2023</v>
      </c>
      <c r="P62" s="92" t="s">
        <v>110</v>
      </c>
      <c r="Q62" s="14"/>
    </row>
    <row r="63" spans="1:17" s="10" customFormat="1" ht="36.75" customHeight="1" x14ac:dyDescent="0.3">
      <c r="A63" s="71"/>
      <c r="B63" s="111"/>
      <c r="C63" s="76" t="s">
        <v>28</v>
      </c>
      <c r="D63" s="180"/>
      <c r="E63" s="99"/>
      <c r="F63" s="99"/>
      <c r="G63" s="95"/>
      <c r="H63" s="101"/>
      <c r="I63" s="197">
        <v>0</v>
      </c>
      <c r="J63" s="197">
        <v>0</v>
      </c>
      <c r="K63" s="197">
        <v>0</v>
      </c>
      <c r="L63" s="197">
        <v>0</v>
      </c>
      <c r="M63" s="199"/>
      <c r="N63" s="90" t="s">
        <v>52</v>
      </c>
      <c r="O63" s="97"/>
      <c r="P63" s="93"/>
      <c r="Q63" s="14"/>
    </row>
    <row r="64" spans="1:17" s="10" customFormat="1" ht="18.75" hidden="1" customHeight="1" x14ac:dyDescent="0.3">
      <c r="A64" s="71"/>
      <c r="B64" s="111"/>
      <c r="C64" s="76"/>
      <c r="D64" s="88"/>
      <c r="E64" s="88"/>
      <c r="F64" s="80"/>
      <c r="G64" s="80"/>
      <c r="H64" s="80"/>
      <c r="I64" s="197"/>
      <c r="J64" s="197"/>
      <c r="K64" s="197"/>
      <c r="L64" s="197"/>
      <c r="M64" s="197"/>
      <c r="N64" s="90"/>
      <c r="O64" s="73"/>
      <c r="P64" s="78"/>
      <c r="Q64" s="14"/>
    </row>
    <row r="65" spans="1:17" s="10" customFormat="1" ht="36.75" hidden="1" customHeight="1" x14ac:dyDescent="0.3">
      <c r="A65" s="71"/>
      <c r="B65" s="111"/>
      <c r="C65" s="76"/>
      <c r="D65" s="88"/>
      <c r="E65" s="88"/>
      <c r="F65" s="80"/>
      <c r="G65" s="80"/>
      <c r="H65" s="80"/>
      <c r="I65" s="197"/>
      <c r="J65" s="197"/>
      <c r="K65" s="197"/>
      <c r="L65" s="197"/>
      <c r="M65" s="197"/>
      <c r="N65" s="90"/>
      <c r="O65" s="73"/>
      <c r="P65" s="78"/>
      <c r="Q65" s="14"/>
    </row>
    <row r="66" spans="1:17" s="10" customFormat="1" ht="36.75" hidden="1" customHeight="1" x14ac:dyDescent="0.3">
      <c r="A66" s="71"/>
      <c r="B66" s="111"/>
      <c r="C66" s="76"/>
      <c r="D66" s="89"/>
      <c r="E66" s="89"/>
      <c r="F66" s="81"/>
      <c r="G66" s="80"/>
      <c r="H66" s="81"/>
      <c r="I66" s="197"/>
      <c r="J66" s="197"/>
      <c r="K66" s="197"/>
      <c r="L66" s="197"/>
      <c r="M66" s="197"/>
      <c r="N66" s="90"/>
      <c r="O66" s="73"/>
      <c r="P66" s="78"/>
      <c r="Q66" s="14"/>
    </row>
    <row r="67" spans="1:17" s="10" customFormat="1" ht="17.399999999999999" hidden="1" x14ac:dyDescent="0.3">
      <c r="A67" s="71"/>
      <c r="B67" s="111"/>
      <c r="C67" s="76"/>
      <c r="D67" s="89"/>
      <c r="E67" s="88"/>
      <c r="F67" s="81"/>
      <c r="G67" s="80"/>
      <c r="H67" s="81"/>
      <c r="I67" s="197"/>
      <c r="J67" s="197"/>
      <c r="K67" s="197"/>
      <c r="L67" s="197"/>
      <c r="M67" s="197"/>
      <c r="N67" s="90"/>
      <c r="O67" s="73"/>
      <c r="P67" s="78"/>
      <c r="Q67" s="14"/>
    </row>
    <row r="68" spans="1:17" s="10" customFormat="1" ht="36.75" hidden="1" customHeight="1" x14ac:dyDescent="0.3">
      <c r="A68" s="71"/>
      <c r="B68" s="111"/>
      <c r="C68" s="76"/>
      <c r="D68" s="88"/>
      <c r="E68" s="88"/>
      <c r="F68" s="80"/>
      <c r="G68" s="80"/>
      <c r="H68" s="80"/>
      <c r="I68" s="197"/>
      <c r="J68" s="197"/>
      <c r="K68" s="197"/>
      <c r="L68" s="197"/>
      <c r="M68" s="197"/>
      <c r="N68" s="90"/>
      <c r="O68" s="73"/>
      <c r="P68" s="77"/>
      <c r="Q68" s="14"/>
    </row>
    <row r="69" spans="1:17" s="10" customFormat="1" ht="17.399999999999999" hidden="1" x14ac:dyDescent="0.3">
      <c r="A69" s="71"/>
      <c r="B69" s="111"/>
      <c r="C69" s="76"/>
      <c r="D69" s="103"/>
      <c r="E69" s="103"/>
      <c r="F69" s="103"/>
      <c r="G69" s="103"/>
      <c r="H69" s="103"/>
      <c r="I69" s="197"/>
      <c r="J69" s="197"/>
      <c r="K69" s="197"/>
      <c r="L69" s="197"/>
      <c r="M69" s="200"/>
      <c r="N69" s="90"/>
      <c r="O69" s="118"/>
      <c r="P69" s="118"/>
      <c r="Q69" s="14"/>
    </row>
    <row r="70" spans="1:17" s="10" customFormat="1" ht="17.399999999999999" hidden="1" x14ac:dyDescent="0.3">
      <c r="A70" s="71"/>
      <c r="B70" s="111"/>
      <c r="C70" s="76"/>
      <c r="D70" s="103"/>
      <c r="E70" s="103"/>
      <c r="F70" s="103"/>
      <c r="G70" s="103"/>
      <c r="H70" s="103"/>
      <c r="I70" s="197"/>
      <c r="J70" s="197"/>
      <c r="K70" s="197"/>
      <c r="L70" s="197"/>
      <c r="M70" s="200"/>
      <c r="N70" s="90"/>
      <c r="O70" s="118"/>
      <c r="P70" s="118"/>
      <c r="Q70" s="14"/>
    </row>
    <row r="71" spans="1:17" s="10" customFormat="1" ht="17.399999999999999" hidden="1" x14ac:dyDescent="0.3">
      <c r="A71" s="71"/>
      <c r="B71" s="111"/>
      <c r="C71" s="76"/>
      <c r="D71" s="103"/>
      <c r="E71" s="103"/>
      <c r="F71" s="103"/>
      <c r="G71" s="103"/>
      <c r="H71" s="103"/>
      <c r="I71" s="197"/>
      <c r="J71" s="197"/>
      <c r="K71" s="197"/>
      <c r="L71" s="197"/>
      <c r="M71" s="200"/>
      <c r="N71" s="90"/>
      <c r="O71" s="118"/>
      <c r="P71" s="118"/>
      <c r="Q71" s="14"/>
    </row>
    <row r="72" spans="1:17" s="10" customFormat="1" ht="17.399999999999999" hidden="1" x14ac:dyDescent="0.3">
      <c r="A72" s="71"/>
      <c r="B72" s="111"/>
      <c r="C72" s="76"/>
      <c r="D72" s="103"/>
      <c r="E72" s="103"/>
      <c r="F72" s="103"/>
      <c r="G72" s="103"/>
      <c r="H72" s="103"/>
      <c r="I72" s="197"/>
      <c r="J72" s="197"/>
      <c r="K72" s="197"/>
      <c r="L72" s="197"/>
      <c r="M72" s="200"/>
      <c r="N72" s="90"/>
      <c r="O72" s="118"/>
      <c r="P72" s="104"/>
      <c r="Q72" s="14"/>
    </row>
    <row r="73" spans="1:17" s="10" customFormat="1" ht="17.399999999999999" hidden="1" x14ac:dyDescent="0.3">
      <c r="A73" s="71"/>
      <c r="B73" s="111"/>
      <c r="C73" s="76"/>
      <c r="D73" s="103"/>
      <c r="E73" s="103"/>
      <c r="F73" s="103"/>
      <c r="G73" s="103"/>
      <c r="H73" s="103"/>
      <c r="I73" s="197"/>
      <c r="J73" s="197"/>
      <c r="K73" s="197"/>
      <c r="L73" s="197"/>
      <c r="M73" s="200"/>
      <c r="N73" s="90"/>
      <c r="O73" s="118"/>
      <c r="P73" s="104"/>
      <c r="Q73" s="14"/>
    </row>
    <row r="74" spans="1:17" s="10" customFormat="1" ht="17.399999999999999" hidden="1" x14ac:dyDescent="0.3">
      <c r="A74" s="71"/>
      <c r="B74" s="111"/>
      <c r="C74" s="76"/>
      <c r="D74" s="103"/>
      <c r="E74" s="103"/>
      <c r="F74" s="103"/>
      <c r="G74" s="103"/>
      <c r="H74" s="103"/>
      <c r="I74" s="197"/>
      <c r="J74" s="197"/>
      <c r="K74" s="197"/>
      <c r="L74" s="197"/>
      <c r="M74" s="200"/>
      <c r="N74" s="90"/>
      <c r="O74" s="118"/>
      <c r="P74" s="104"/>
      <c r="Q74" s="14"/>
    </row>
    <row r="75" spans="1:17" s="10" customFormat="1" ht="33.6" customHeight="1" x14ac:dyDescent="0.3">
      <c r="A75" s="71"/>
      <c r="B75" s="111" t="s">
        <v>182</v>
      </c>
      <c r="C75" s="76" t="s">
        <v>31</v>
      </c>
      <c r="D75" s="179" t="s">
        <v>141</v>
      </c>
      <c r="E75" s="98" t="s">
        <v>142</v>
      </c>
      <c r="F75" s="98" t="s">
        <v>143</v>
      </c>
      <c r="G75" s="94" t="s">
        <v>137</v>
      </c>
      <c r="H75" s="100" t="s">
        <v>171</v>
      </c>
      <c r="I75" s="201">
        <v>0</v>
      </c>
      <c r="J75" s="201">
        <v>0</v>
      </c>
      <c r="K75" s="197">
        <v>150000</v>
      </c>
      <c r="L75" s="197">
        <v>150000</v>
      </c>
      <c r="M75" s="198">
        <f>SUM(I75:L76)</f>
        <v>300000</v>
      </c>
      <c r="N75" s="90" t="s">
        <v>53</v>
      </c>
      <c r="O75" s="96">
        <v>2023</v>
      </c>
      <c r="P75" s="92" t="s">
        <v>145</v>
      </c>
      <c r="Q75" s="14"/>
    </row>
    <row r="76" spans="1:17" s="10" customFormat="1" ht="27" customHeight="1" x14ac:dyDescent="0.3">
      <c r="A76" s="71"/>
      <c r="B76" s="111"/>
      <c r="C76" s="76" t="s">
        <v>31</v>
      </c>
      <c r="D76" s="180"/>
      <c r="E76" s="99"/>
      <c r="F76" s="99"/>
      <c r="G76" s="95"/>
      <c r="H76" s="101"/>
      <c r="I76" s="197">
        <v>0</v>
      </c>
      <c r="J76" s="197">
        <v>0</v>
      </c>
      <c r="K76" s="197">
        <v>0</v>
      </c>
      <c r="L76" s="197">
        <v>0</v>
      </c>
      <c r="M76" s="199"/>
      <c r="N76" s="90" t="s">
        <v>52</v>
      </c>
      <c r="O76" s="97"/>
      <c r="P76" s="93"/>
      <c r="Q76" s="14"/>
    </row>
    <row r="77" spans="1:17" s="10" customFormat="1" ht="38.4" customHeight="1" x14ac:dyDescent="0.3">
      <c r="A77" s="71"/>
      <c r="B77" s="111"/>
      <c r="C77" s="76" t="s">
        <v>140</v>
      </c>
      <c r="D77" s="179" t="s">
        <v>146</v>
      </c>
      <c r="E77" s="98" t="s">
        <v>147</v>
      </c>
      <c r="F77" s="98" t="s">
        <v>148</v>
      </c>
      <c r="G77" s="94" t="s">
        <v>137</v>
      </c>
      <c r="H77" s="100" t="s">
        <v>172</v>
      </c>
      <c r="I77" s="201">
        <v>0</v>
      </c>
      <c r="J77" s="201">
        <v>0</v>
      </c>
      <c r="K77" s="197">
        <v>0</v>
      </c>
      <c r="L77" s="197">
        <v>0</v>
      </c>
      <c r="M77" s="198">
        <f>SUM(I77:L78)</f>
        <v>370000</v>
      </c>
      <c r="N77" s="90" t="s">
        <v>53</v>
      </c>
      <c r="O77" s="102" t="s">
        <v>165</v>
      </c>
      <c r="P77" s="92" t="s">
        <v>149</v>
      </c>
      <c r="Q77" s="14"/>
    </row>
    <row r="78" spans="1:17" s="10" customFormat="1" ht="26.4" customHeight="1" x14ac:dyDescent="0.3">
      <c r="A78" s="71"/>
      <c r="B78" s="111"/>
      <c r="C78" s="76" t="s">
        <v>140</v>
      </c>
      <c r="D78" s="180"/>
      <c r="E78" s="99"/>
      <c r="F78" s="99"/>
      <c r="G78" s="95"/>
      <c r="H78" s="101"/>
      <c r="I78" s="197">
        <v>0</v>
      </c>
      <c r="J78" s="197">
        <v>0</v>
      </c>
      <c r="K78" s="197">
        <v>180000</v>
      </c>
      <c r="L78" s="197">
        <v>190000</v>
      </c>
      <c r="M78" s="199"/>
      <c r="N78" s="90" t="s">
        <v>163</v>
      </c>
      <c r="O78" s="102"/>
      <c r="P78" s="93"/>
      <c r="Q78" s="14"/>
    </row>
    <row r="79" spans="1:17" s="10" customFormat="1" ht="32.4" customHeight="1" x14ac:dyDescent="0.3">
      <c r="A79" s="71"/>
      <c r="B79" s="111" t="s">
        <v>150</v>
      </c>
      <c r="C79" s="76" t="s">
        <v>38</v>
      </c>
      <c r="D79" s="177" t="s">
        <v>151</v>
      </c>
      <c r="E79" s="103" t="s">
        <v>205</v>
      </c>
      <c r="F79" s="103" t="s">
        <v>152</v>
      </c>
      <c r="G79" s="94" t="s">
        <v>137</v>
      </c>
      <c r="H79" s="100" t="s">
        <v>171</v>
      </c>
      <c r="I79" s="197">
        <v>453155.09</v>
      </c>
      <c r="J79" s="197">
        <v>620389.16</v>
      </c>
      <c r="K79" s="197">
        <v>150000</v>
      </c>
      <c r="L79" s="197">
        <v>150000</v>
      </c>
      <c r="M79" s="198">
        <f>SUM(I79:L80)</f>
        <v>1557524.98</v>
      </c>
      <c r="N79" s="90" t="s">
        <v>53</v>
      </c>
      <c r="O79" s="102" t="s">
        <v>165</v>
      </c>
      <c r="P79" s="104" t="s">
        <v>153</v>
      </c>
      <c r="Q79" s="14"/>
    </row>
    <row r="80" spans="1:17" s="10" customFormat="1" ht="30" customHeight="1" x14ac:dyDescent="0.3">
      <c r="A80" s="71"/>
      <c r="B80" s="111"/>
      <c r="C80" s="76" t="s">
        <v>38</v>
      </c>
      <c r="D80" s="177"/>
      <c r="E80" s="103"/>
      <c r="F80" s="103"/>
      <c r="G80" s="95"/>
      <c r="H80" s="101"/>
      <c r="I80" s="197">
        <v>0</v>
      </c>
      <c r="J80" s="197">
        <v>183980.73</v>
      </c>
      <c r="K80" s="197">
        <v>0</v>
      </c>
      <c r="L80" s="197">
        <v>0</v>
      </c>
      <c r="M80" s="199"/>
      <c r="N80" s="90" t="s">
        <v>52</v>
      </c>
      <c r="O80" s="102"/>
      <c r="P80" s="104"/>
      <c r="Q80" s="14"/>
    </row>
    <row r="81" spans="1:20" s="10" customFormat="1" ht="42.6" customHeight="1" x14ac:dyDescent="0.3">
      <c r="A81" s="71"/>
      <c r="B81" s="111" t="s">
        <v>14</v>
      </c>
      <c r="C81" s="76" t="s">
        <v>41</v>
      </c>
      <c r="D81" s="183" t="s">
        <v>201</v>
      </c>
      <c r="E81" s="94" t="s">
        <v>202</v>
      </c>
      <c r="F81" s="94" t="s">
        <v>154</v>
      </c>
      <c r="G81" s="94" t="s">
        <v>189</v>
      </c>
      <c r="H81" s="94" t="s">
        <v>190</v>
      </c>
      <c r="I81" s="197">
        <v>0</v>
      </c>
      <c r="J81" s="197">
        <v>0</v>
      </c>
      <c r="K81" s="197">
        <v>0</v>
      </c>
      <c r="L81" s="197">
        <v>0</v>
      </c>
      <c r="M81" s="198">
        <f>SUM(I81:L82)</f>
        <v>0</v>
      </c>
      <c r="N81" s="90" t="s">
        <v>53</v>
      </c>
      <c r="O81" s="96">
        <v>2023</v>
      </c>
      <c r="P81" s="92" t="s">
        <v>86</v>
      </c>
      <c r="Q81" s="14"/>
    </row>
    <row r="82" spans="1:20" s="10" customFormat="1" ht="43.95" customHeight="1" x14ac:dyDescent="0.3">
      <c r="A82" s="71"/>
      <c r="B82" s="111"/>
      <c r="C82" s="76" t="s">
        <v>41</v>
      </c>
      <c r="D82" s="184"/>
      <c r="E82" s="95"/>
      <c r="F82" s="95"/>
      <c r="G82" s="95"/>
      <c r="H82" s="95"/>
      <c r="I82" s="197">
        <v>0</v>
      </c>
      <c r="J82" s="197">
        <v>0</v>
      </c>
      <c r="K82" s="197">
        <v>0</v>
      </c>
      <c r="L82" s="197">
        <v>0</v>
      </c>
      <c r="M82" s="199"/>
      <c r="N82" s="90" t="s">
        <v>52</v>
      </c>
      <c r="O82" s="97"/>
      <c r="P82" s="93"/>
      <c r="Q82" s="14"/>
    </row>
    <row r="83" spans="1:20" ht="42" customHeight="1" x14ac:dyDescent="0.3">
      <c r="A83" s="5"/>
      <c r="B83" s="111"/>
      <c r="C83" s="76" t="s">
        <v>41</v>
      </c>
      <c r="D83" s="183" t="s">
        <v>203</v>
      </c>
      <c r="E83" s="94" t="s">
        <v>204</v>
      </c>
      <c r="F83" s="94" t="s">
        <v>155</v>
      </c>
      <c r="G83" s="94" t="s">
        <v>189</v>
      </c>
      <c r="H83" s="94" t="s">
        <v>190</v>
      </c>
      <c r="I83" s="197">
        <v>0</v>
      </c>
      <c r="J83" s="197">
        <v>0</v>
      </c>
      <c r="K83" s="197">
        <v>0</v>
      </c>
      <c r="L83" s="197">
        <v>0</v>
      </c>
      <c r="M83" s="198">
        <f>SUM(I83:L84)</f>
        <v>50000</v>
      </c>
      <c r="N83" s="90" t="s">
        <v>53</v>
      </c>
      <c r="O83" s="94">
        <v>2023</v>
      </c>
      <c r="P83" s="94" t="s">
        <v>86</v>
      </c>
      <c r="Q83" s="14"/>
      <c r="R83" s="10"/>
      <c r="S83" s="10"/>
      <c r="T83" s="10"/>
    </row>
    <row r="84" spans="1:20" ht="42.75" customHeight="1" x14ac:dyDescent="0.3">
      <c r="A84" s="5"/>
      <c r="B84" s="111"/>
      <c r="C84" s="76" t="s">
        <v>41</v>
      </c>
      <c r="D84" s="184"/>
      <c r="E84" s="95"/>
      <c r="F84" s="95"/>
      <c r="G84" s="95"/>
      <c r="H84" s="95"/>
      <c r="I84" s="197">
        <v>0</v>
      </c>
      <c r="J84" s="197">
        <v>0</v>
      </c>
      <c r="K84" s="197">
        <v>50000</v>
      </c>
      <c r="L84" s="197">
        <v>0</v>
      </c>
      <c r="M84" s="199"/>
      <c r="N84" s="90" t="s">
        <v>52</v>
      </c>
      <c r="O84" s="95"/>
      <c r="P84" s="95"/>
      <c r="Q84" s="14"/>
      <c r="R84" s="10"/>
      <c r="S84" s="10"/>
      <c r="T84" s="10"/>
    </row>
    <row r="85" spans="1:20" ht="34.950000000000003" customHeight="1" x14ac:dyDescent="0.3">
      <c r="A85" s="5"/>
      <c r="B85" s="111"/>
      <c r="C85" s="76" t="s">
        <v>41</v>
      </c>
      <c r="D85" s="185" t="s">
        <v>208</v>
      </c>
      <c r="E85" s="105" t="s">
        <v>209</v>
      </c>
      <c r="F85" s="94" t="s">
        <v>154</v>
      </c>
      <c r="G85" s="94" t="s">
        <v>189</v>
      </c>
      <c r="H85" s="94" t="s">
        <v>190</v>
      </c>
      <c r="I85" s="197">
        <v>0</v>
      </c>
      <c r="J85" s="197">
        <v>0</v>
      </c>
      <c r="K85" s="197">
        <v>0</v>
      </c>
      <c r="L85" s="197">
        <v>0</v>
      </c>
      <c r="M85" s="200">
        <f>SUM(I85:L86)</f>
        <v>0</v>
      </c>
      <c r="N85" s="90" t="s">
        <v>53</v>
      </c>
      <c r="O85" s="94">
        <v>2023</v>
      </c>
      <c r="P85" s="94" t="s">
        <v>86</v>
      </c>
      <c r="Q85" s="14"/>
      <c r="R85" s="10"/>
      <c r="S85" s="10"/>
      <c r="T85" s="10"/>
    </row>
    <row r="86" spans="1:20" ht="28.2" customHeight="1" x14ac:dyDescent="0.3">
      <c r="A86" s="5"/>
      <c r="B86" s="111"/>
      <c r="C86" s="76" t="s">
        <v>41</v>
      </c>
      <c r="D86" s="185"/>
      <c r="E86" s="105"/>
      <c r="F86" s="95"/>
      <c r="G86" s="95"/>
      <c r="H86" s="95"/>
      <c r="I86" s="197">
        <v>0</v>
      </c>
      <c r="J86" s="197">
        <v>0</v>
      </c>
      <c r="K86" s="197">
        <v>0</v>
      </c>
      <c r="L86" s="197">
        <v>0</v>
      </c>
      <c r="M86" s="200"/>
      <c r="N86" s="90" t="s">
        <v>52</v>
      </c>
      <c r="O86" s="95"/>
      <c r="P86" s="95"/>
      <c r="Q86" s="14"/>
      <c r="R86" s="10"/>
      <c r="S86" s="10"/>
      <c r="T86" s="10"/>
    </row>
    <row r="87" spans="1:20" ht="34.950000000000003" customHeight="1" x14ac:dyDescent="0.3">
      <c r="A87" s="5"/>
      <c r="B87" s="111"/>
      <c r="C87" s="76" t="s">
        <v>42</v>
      </c>
      <c r="D87" s="177" t="s">
        <v>99</v>
      </c>
      <c r="E87" s="103" t="s">
        <v>207</v>
      </c>
      <c r="F87" s="103" t="s">
        <v>100</v>
      </c>
      <c r="G87" s="94" t="s">
        <v>189</v>
      </c>
      <c r="H87" s="94" t="s">
        <v>190</v>
      </c>
      <c r="I87" s="197">
        <v>0</v>
      </c>
      <c r="J87" s="197">
        <v>0</v>
      </c>
      <c r="K87" s="197">
        <v>0</v>
      </c>
      <c r="L87" s="197">
        <v>0</v>
      </c>
      <c r="M87" s="198">
        <f>SUM(I87:L88)</f>
        <v>75000</v>
      </c>
      <c r="N87" s="90" t="s">
        <v>53</v>
      </c>
      <c r="O87" s="102">
        <v>2023</v>
      </c>
      <c r="P87" s="104" t="s">
        <v>86</v>
      </c>
      <c r="Q87" s="14"/>
      <c r="R87" s="10"/>
      <c r="S87" s="10"/>
      <c r="T87" s="10"/>
    </row>
    <row r="88" spans="1:20" ht="49.8" customHeight="1" x14ac:dyDescent="0.3">
      <c r="A88" s="5"/>
      <c r="B88" s="111"/>
      <c r="C88" s="76" t="s">
        <v>42</v>
      </c>
      <c r="D88" s="177"/>
      <c r="E88" s="103"/>
      <c r="F88" s="103"/>
      <c r="G88" s="95"/>
      <c r="H88" s="95"/>
      <c r="I88" s="197">
        <v>0</v>
      </c>
      <c r="J88" s="197">
        <v>0</v>
      </c>
      <c r="K88" s="197">
        <v>0</v>
      </c>
      <c r="L88" s="197">
        <v>75000</v>
      </c>
      <c r="M88" s="199"/>
      <c r="N88" s="78" t="s">
        <v>52</v>
      </c>
      <c r="O88" s="102"/>
      <c r="P88" s="104"/>
      <c r="Q88" s="14"/>
      <c r="R88" s="10"/>
      <c r="S88" s="10"/>
      <c r="T88" s="10"/>
    </row>
    <row r="89" spans="1:20" ht="43.8" customHeight="1" x14ac:dyDescent="0.3">
      <c r="A89" s="5"/>
      <c r="B89" s="111"/>
      <c r="C89" s="76" t="s">
        <v>43</v>
      </c>
      <c r="D89" s="183" t="s">
        <v>210</v>
      </c>
      <c r="E89" s="94" t="s">
        <v>206</v>
      </c>
      <c r="F89" s="94" t="s">
        <v>156</v>
      </c>
      <c r="G89" s="94" t="s">
        <v>189</v>
      </c>
      <c r="H89" s="94" t="s">
        <v>190</v>
      </c>
      <c r="I89" s="197">
        <v>0</v>
      </c>
      <c r="J89" s="197">
        <v>108900</v>
      </c>
      <c r="K89" s="197">
        <v>60000</v>
      </c>
      <c r="L89" s="197">
        <v>0</v>
      </c>
      <c r="M89" s="198">
        <f>SUM(I89:L90)</f>
        <v>228900</v>
      </c>
      <c r="N89" s="84" t="s">
        <v>53</v>
      </c>
      <c r="O89" s="94">
        <v>2023</v>
      </c>
      <c r="P89" s="94" t="s">
        <v>86</v>
      </c>
      <c r="Q89" s="14"/>
      <c r="R89" s="10"/>
      <c r="S89" s="10"/>
      <c r="T89" s="10"/>
    </row>
    <row r="90" spans="1:20" ht="57" customHeight="1" x14ac:dyDescent="0.3">
      <c r="A90" s="5"/>
      <c r="B90" s="111"/>
      <c r="C90" s="76" t="s">
        <v>43</v>
      </c>
      <c r="D90" s="184"/>
      <c r="E90" s="95"/>
      <c r="F90" s="95"/>
      <c r="G90" s="95"/>
      <c r="H90" s="95"/>
      <c r="I90" s="197">
        <v>0</v>
      </c>
      <c r="J90" s="197">
        <v>0</v>
      </c>
      <c r="K90" s="197">
        <v>0</v>
      </c>
      <c r="L90" s="197">
        <v>60000</v>
      </c>
      <c r="M90" s="199"/>
      <c r="N90" s="84" t="s">
        <v>52</v>
      </c>
      <c r="O90" s="95"/>
      <c r="P90" s="95"/>
      <c r="Q90" s="14"/>
      <c r="R90" s="10"/>
      <c r="S90" s="10"/>
      <c r="T90" s="10"/>
    </row>
    <row r="91" spans="1:20" ht="34.950000000000003" customHeight="1" x14ac:dyDescent="0.3">
      <c r="A91" s="5"/>
      <c r="B91" s="111"/>
      <c r="C91" s="76" t="s">
        <v>43</v>
      </c>
      <c r="D91" s="94" t="s">
        <v>90</v>
      </c>
      <c r="E91" s="94" t="s">
        <v>157</v>
      </c>
      <c r="F91" s="94" t="s">
        <v>124</v>
      </c>
      <c r="G91" s="94" t="s">
        <v>144</v>
      </c>
      <c r="H91" s="94" t="s">
        <v>109</v>
      </c>
      <c r="I91" s="197">
        <v>0</v>
      </c>
      <c r="J91" s="197">
        <v>0</v>
      </c>
      <c r="K91" s="197">
        <v>0</v>
      </c>
      <c r="L91" s="197">
        <v>0</v>
      </c>
      <c r="M91" s="198">
        <f>SUM(I91:L92)</f>
        <v>0</v>
      </c>
      <c r="N91" s="84" t="s">
        <v>53</v>
      </c>
      <c r="O91" s="94" t="s">
        <v>166</v>
      </c>
      <c r="P91" s="92" t="s">
        <v>158</v>
      </c>
      <c r="Q91" s="14"/>
      <c r="R91" s="10"/>
      <c r="S91" s="10"/>
      <c r="T91" s="10"/>
    </row>
    <row r="92" spans="1:20" ht="30.6" customHeight="1" x14ac:dyDescent="0.3">
      <c r="A92" s="5"/>
      <c r="B92" s="111"/>
      <c r="C92" s="76" t="s">
        <v>43</v>
      </c>
      <c r="D92" s="95"/>
      <c r="E92" s="95"/>
      <c r="F92" s="95"/>
      <c r="G92" s="95"/>
      <c r="H92" s="95"/>
      <c r="I92" s="197">
        <v>0</v>
      </c>
      <c r="J92" s="197">
        <v>0</v>
      </c>
      <c r="K92" s="197">
        <v>0</v>
      </c>
      <c r="L92" s="197">
        <v>0</v>
      </c>
      <c r="M92" s="199"/>
      <c r="N92" s="84" t="s">
        <v>52</v>
      </c>
      <c r="O92" s="95"/>
      <c r="P92" s="93"/>
      <c r="Q92" s="14"/>
      <c r="R92" s="10"/>
      <c r="S92" s="10"/>
      <c r="T92" s="10"/>
    </row>
    <row r="93" spans="1:20" ht="16.2" thickBot="1" x14ac:dyDescent="0.35">
      <c r="B93" s="75"/>
      <c r="C93" s="45"/>
      <c r="D93" s="38"/>
      <c r="E93" s="38"/>
      <c r="F93" s="38"/>
      <c r="G93" s="121" t="s">
        <v>74</v>
      </c>
      <c r="H93" s="122"/>
      <c r="I93" s="202">
        <f>SUM(I6:I92)</f>
        <v>453155.09</v>
      </c>
      <c r="J93" s="202">
        <f>SUM(J6:J92)</f>
        <v>913269.89</v>
      </c>
      <c r="K93" s="203">
        <f>SUM(K6:K92)</f>
        <v>1373290</v>
      </c>
      <c r="L93" s="203">
        <f>SUM(L6:L92)</f>
        <v>1415406</v>
      </c>
      <c r="M93" s="204"/>
      <c r="N93" s="12"/>
      <c r="O93" s="12"/>
      <c r="P93" s="15"/>
      <c r="Q93" s="10"/>
      <c r="R93" s="10"/>
      <c r="S93" s="10"/>
      <c r="T93" s="10"/>
    </row>
    <row r="94" spans="1:20" ht="28.95" customHeight="1" thickBot="1" x14ac:dyDescent="0.35">
      <c r="G94" s="119" t="s">
        <v>75</v>
      </c>
      <c r="H94" s="120"/>
      <c r="I94" s="205">
        <f>SUM(I93:L93)</f>
        <v>4155120.98</v>
      </c>
      <c r="J94" s="206"/>
      <c r="K94" s="206"/>
      <c r="L94" s="207"/>
      <c r="M94" s="208"/>
      <c r="N94" s="11"/>
      <c r="O94" s="11"/>
      <c r="P94" s="16"/>
      <c r="Q94" s="10"/>
      <c r="R94" s="10"/>
      <c r="S94" s="10"/>
      <c r="T94" s="10"/>
    </row>
    <row r="95" spans="1:20" x14ac:dyDescent="0.3">
      <c r="B95" s="26" t="s">
        <v>4</v>
      </c>
      <c r="C95" s="26"/>
      <c r="D95" s="36"/>
      <c r="E95" s="39"/>
      <c r="F95" s="39"/>
      <c r="G95" s="41"/>
      <c r="H95" s="34"/>
      <c r="K95" s="209"/>
      <c r="L95" s="209"/>
      <c r="M95" s="209"/>
      <c r="N95" s="11"/>
      <c r="O95" s="11"/>
      <c r="P95" s="16"/>
      <c r="Q95" s="10"/>
      <c r="R95" s="10"/>
      <c r="S95" s="10"/>
      <c r="T95" s="10"/>
    </row>
    <row r="96" spans="1:20" x14ac:dyDescent="0.3">
      <c r="B96" s="13" t="s">
        <v>55</v>
      </c>
      <c r="C96" s="13"/>
      <c r="D96" s="13" t="s">
        <v>54</v>
      </c>
      <c r="G96" s="41"/>
      <c r="H96" s="34"/>
      <c r="K96" s="209"/>
      <c r="L96" s="209"/>
      <c r="M96" s="209"/>
      <c r="N96" s="11"/>
      <c r="O96" s="11"/>
      <c r="P96" s="16"/>
      <c r="Q96" s="10"/>
      <c r="R96" s="10"/>
      <c r="S96" s="10"/>
      <c r="T96" s="10"/>
    </row>
    <row r="97" spans="1:20" x14ac:dyDescent="0.3">
      <c r="B97" s="13" t="s">
        <v>56</v>
      </c>
      <c r="C97" s="13"/>
      <c r="D97" s="13" t="s">
        <v>57</v>
      </c>
      <c r="G97" s="41"/>
      <c r="H97" s="1"/>
      <c r="I97" s="210"/>
      <c r="J97" s="210"/>
      <c r="K97" s="210"/>
      <c r="L97" s="210"/>
      <c r="M97" s="209"/>
      <c r="N97" s="11"/>
      <c r="O97" s="11"/>
      <c r="P97" s="16"/>
      <c r="Q97" s="10"/>
      <c r="R97" s="10"/>
      <c r="S97" s="10"/>
      <c r="T97" s="10"/>
    </row>
    <row r="98" spans="1:20" ht="21" customHeight="1" x14ac:dyDescent="0.3">
      <c r="B98" s="44" t="s">
        <v>51</v>
      </c>
      <c r="C98" s="44"/>
      <c r="D98" s="24" t="s">
        <v>93</v>
      </c>
      <c r="G98" s="123" t="s">
        <v>177</v>
      </c>
      <c r="H98" s="124"/>
      <c r="I98" s="124"/>
      <c r="J98" s="125"/>
      <c r="K98" s="211">
        <v>713290</v>
      </c>
      <c r="L98" s="211">
        <v>735406</v>
      </c>
      <c r="M98" s="209"/>
      <c r="N98" s="11"/>
      <c r="O98" s="11"/>
      <c r="P98" s="16"/>
      <c r="Q98" s="10"/>
      <c r="R98" s="10"/>
      <c r="S98" s="10"/>
      <c r="T98" s="10"/>
    </row>
    <row r="99" spans="1:20" ht="21" customHeight="1" x14ac:dyDescent="0.3">
      <c r="B99" s="16"/>
      <c r="C99" s="16"/>
      <c r="D99" s="36"/>
      <c r="E99" s="39"/>
      <c r="F99" s="39"/>
      <c r="G99" s="126" t="s">
        <v>178</v>
      </c>
      <c r="H99" s="127"/>
      <c r="I99" s="127"/>
      <c r="J99" s="128"/>
      <c r="K99" s="211">
        <v>180000</v>
      </c>
      <c r="L99" s="211">
        <v>190000</v>
      </c>
      <c r="M99" s="209"/>
      <c r="N99" s="11"/>
      <c r="O99" s="11"/>
      <c r="P99" s="16"/>
      <c r="Q99" s="10"/>
      <c r="R99" s="10"/>
      <c r="S99" s="10"/>
      <c r="T99" s="10"/>
    </row>
    <row r="100" spans="1:20" ht="21" customHeight="1" x14ac:dyDescent="0.3">
      <c r="B100" s="26" t="s">
        <v>72</v>
      </c>
      <c r="C100" s="26"/>
      <c r="D100" s="36"/>
      <c r="E100" s="39"/>
      <c r="F100" s="39"/>
      <c r="G100" s="126" t="s">
        <v>186</v>
      </c>
      <c r="H100" s="127"/>
      <c r="I100" s="127"/>
      <c r="J100" s="128"/>
      <c r="K100" s="210">
        <f>SUM(K98:K99)</f>
        <v>893290</v>
      </c>
      <c r="L100" s="210">
        <f>SUM(L98:L99)</f>
        <v>925406</v>
      </c>
      <c r="M100" s="209"/>
      <c r="N100" s="11"/>
      <c r="O100" s="11"/>
      <c r="P100" s="16"/>
      <c r="Q100" s="10"/>
      <c r="R100" s="10"/>
      <c r="S100" s="10"/>
      <c r="T100" s="10"/>
    </row>
    <row r="101" spans="1:20" x14ac:dyDescent="0.3">
      <c r="B101" s="47"/>
      <c r="C101" s="48"/>
      <c r="D101" s="11"/>
      <c r="E101" s="40"/>
      <c r="F101" s="40"/>
      <c r="G101" s="40"/>
      <c r="K101" s="209"/>
      <c r="L101" s="209"/>
      <c r="M101" s="209"/>
      <c r="N101" s="11"/>
    </row>
    <row r="102" spans="1:20" x14ac:dyDescent="0.25">
      <c r="B102" s="49"/>
      <c r="C102" s="2"/>
      <c r="D102" s="7"/>
      <c r="G102" s="9"/>
      <c r="I102" s="209" t="s">
        <v>187</v>
      </c>
      <c r="K102" s="209">
        <f>K93-K78-K50</f>
        <v>893290</v>
      </c>
      <c r="L102" s="209">
        <f>L93-L78-L62-L24</f>
        <v>925406</v>
      </c>
      <c r="M102" s="209"/>
      <c r="N102" s="11"/>
    </row>
    <row r="103" spans="1:20" x14ac:dyDescent="0.25">
      <c r="A103" s="27"/>
      <c r="B103" s="49"/>
      <c r="C103" s="2"/>
      <c r="D103" s="7"/>
      <c r="G103" s="9"/>
      <c r="I103" s="209" t="s">
        <v>188</v>
      </c>
      <c r="K103" s="212">
        <f>K100-K102</f>
        <v>0</v>
      </c>
      <c r="L103" s="212">
        <f>L100-L102</f>
        <v>0</v>
      </c>
      <c r="M103" s="209"/>
      <c r="N103" s="11"/>
    </row>
    <row r="104" spans="1:20" x14ac:dyDescent="0.3">
      <c r="K104" s="209"/>
      <c r="M104" s="209"/>
      <c r="N104" s="11"/>
    </row>
    <row r="105" spans="1:20" x14ac:dyDescent="0.3">
      <c r="K105" s="209"/>
      <c r="L105" s="209"/>
      <c r="M105" s="209"/>
      <c r="N105" s="11"/>
    </row>
  </sheetData>
  <autoFilter ref="I4:N100">
    <filterColumn colId="0" showButton="0"/>
    <filterColumn colId="1" showButton="0"/>
    <filterColumn colId="2" showButton="0"/>
  </autoFilter>
  <sortState ref="A54:H56">
    <sortCondition ref="A54:A56"/>
  </sortState>
  <mergeCells count="295">
    <mergeCell ref="M8:M9"/>
    <mergeCell ref="G98:J98"/>
    <mergeCell ref="G99:J99"/>
    <mergeCell ref="G100:J100"/>
    <mergeCell ref="M54:M55"/>
    <mergeCell ref="B79:B80"/>
    <mergeCell ref="G79:G80"/>
    <mergeCell ref="H79:H80"/>
    <mergeCell ref="M79:M80"/>
    <mergeCell ref="B60:B74"/>
    <mergeCell ref="D60:D61"/>
    <mergeCell ref="E60:E61"/>
    <mergeCell ref="F60:F61"/>
    <mergeCell ref="G60:G61"/>
    <mergeCell ref="H60:H61"/>
    <mergeCell ref="G41:G42"/>
    <mergeCell ref="H41:H42"/>
    <mergeCell ref="M41:M42"/>
    <mergeCell ref="G39:G40"/>
    <mergeCell ref="H39:H40"/>
    <mergeCell ref="M44:M45"/>
    <mergeCell ref="M46:M47"/>
    <mergeCell ref="M39:M40"/>
    <mergeCell ref="H54:H55"/>
    <mergeCell ref="O79:O80"/>
    <mergeCell ref="G94:H94"/>
    <mergeCell ref="I94:L94"/>
    <mergeCell ref="B81:B92"/>
    <mergeCell ref="B75:B78"/>
    <mergeCell ref="D89:D90"/>
    <mergeCell ref="E89:E90"/>
    <mergeCell ref="F89:F90"/>
    <mergeCell ref="E81:E82"/>
    <mergeCell ref="D81:D82"/>
    <mergeCell ref="M89:M90"/>
    <mergeCell ref="G93:H93"/>
    <mergeCell ref="D83:D84"/>
    <mergeCell ref="E83:E84"/>
    <mergeCell ref="F83:F84"/>
    <mergeCell ref="G83:G84"/>
    <mergeCell ref="H83:H84"/>
    <mergeCell ref="M83:M84"/>
    <mergeCell ref="O83:O84"/>
    <mergeCell ref="H81:H82"/>
    <mergeCell ref="G81:G82"/>
    <mergeCell ref="F81:F82"/>
    <mergeCell ref="P79:P80"/>
    <mergeCell ref="D79:D80"/>
    <mergeCell ref="E79:E80"/>
    <mergeCell ref="F79:F80"/>
    <mergeCell ref="O6:O7"/>
    <mergeCell ref="O87:O88"/>
    <mergeCell ref="O14:O15"/>
    <mergeCell ref="O24:O25"/>
    <mergeCell ref="G48:G49"/>
    <mergeCell ref="H48:H49"/>
    <mergeCell ref="D48:D49"/>
    <mergeCell ref="E48:E49"/>
    <mergeCell ref="F48:F49"/>
    <mergeCell ref="M48:M49"/>
    <mergeCell ref="O48:O49"/>
    <mergeCell ref="G14:G15"/>
    <mergeCell ref="H14:H15"/>
    <mergeCell ref="M18:M19"/>
    <mergeCell ref="F26:F27"/>
    <mergeCell ref="G26:G27"/>
    <mergeCell ref="H26:H27"/>
    <mergeCell ref="M26:M27"/>
    <mergeCell ref="O26:O27"/>
    <mergeCell ref="D50:D51"/>
    <mergeCell ref="O69:O71"/>
    <mergeCell ref="P69:P71"/>
    <mergeCell ref="O72:O74"/>
    <mergeCell ref="P72:P74"/>
    <mergeCell ref="D69:D71"/>
    <mergeCell ref="E69:E71"/>
    <mergeCell ref="F69:F71"/>
    <mergeCell ref="G69:G71"/>
    <mergeCell ref="H69:H71"/>
    <mergeCell ref="M69:M71"/>
    <mergeCell ref="G72:G74"/>
    <mergeCell ref="H72:H74"/>
    <mergeCell ref="M72:M74"/>
    <mergeCell ref="P60:P61"/>
    <mergeCell ref="D62:D63"/>
    <mergeCell ref="F62:F63"/>
    <mergeCell ref="E62:E63"/>
    <mergeCell ref="O50:O51"/>
    <mergeCell ref="P52:P53"/>
    <mergeCell ref="O52:O53"/>
    <mergeCell ref="P48:P49"/>
    <mergeCell ref="P58:P59"/>
    <mergeCell ref="O56:O57"/>
    <mergeCell ref="E50:E51"/>
    <mergeCell ref="F50:F51"/>
    <mergeCell ref="G50:G51"/>
    <mergeCell ref="H50:H51"/>
    <mergeCell ref="M62:M63"/>
    <mergeCell ref="H62:H63"/>
    <mergeCell ref="G62:G63"/>
    <mergeCell ref="M50:M51"/>
    <mergeCell ref="M52:M53"/>
    <mergeCell ref="H58:H59"/>
    <mergeCell ref="G58:G59"/>
    <mergeCell ref="M56:M57"/>
    <mergeCell ref="H56:H57"/>
    <mergeCell ref="G54:G55"/>
    <mergeCell ref="B2:P2"/>
    <mergeCell ref="P3:P5"/>
    <mergeCell ref="O3:O5"/>
    <mergeCell ref="H3:H5"/>
    <mergeCell ref="C3:C5"/>
    <mergeCell ref="B3:B5"/>
    <mergeCell ref="D3:D5"/>
    <mergeCell ref="F3:F5"/>
    <mergeCell ref="I3:N3"/>
    <mergeCell ref="G3:G5"/>
    <mergeCell ref="E3:E5"/>
    <mergeCell ref="M4:M5"/>
    <mergeCell ref="I4:L4"/>
    <mergeCell ref="N4:N5"/>
    <mergeCell ref="B6:B43"/>
    <mergeCell ref="D41:D42"/>
    <mergeCell ref="E41:E42"/>
    <mergeCell ref="F41:F42"/>
    <mergeCell ref="B44:B59"/>
    <mergeCell ref="D33:D34"/>
    <mergeCell ref="E33:E34"/>
    <mergeCell ref="F33:F34"/>
    <mergeCell ref="D14:D15"/>
    <mergeCell ref="E14:E15"/>
    <mergeCell ref="F14:F15"/>
    <mergeCell ref="D39:D40"/>
    <mergeCell ref="E39:E40"/>
    <mergeCell ref="F39:F40"/>
    <mergeCell ref="D24:D25"/>
    <mergeCell ref="E24:E25"/>
    <mergeCell ref="F24:F25"/>
    <mergeCell ref="D26:D27"/>
    <mergeCell ref="E26:E27"/>
    <mergeCell ref="D18:D19"/>
    <mergeCell ref="E18:E19"/>
    <mergeCell ref="F18:F19"/>
    <mergeCell ref="D20:D21"/>
    <mergeCell ref="D10:D11"/>
    <mergeCell ref="P6:P7"/>
    <mergeCell ref="M6:M7"/>
    <mergeCell ref="D87:D88"/>
    <mergeCell ref="E87:E88"/>
    <mergeCell ref="F87:F88"/>
    <mergeCell ref="G87:G88"/>
    <mergeCell ref="H87:H88"/>
    <mergeCell ref="M87:M88"/>
    <mergeCell ref="P87:P88"/>
    <mergeCell ref="D6:D7"/>
    <mergeCell ref="E6:E7"/>
    <mergeCell ref="F6:F7"/>
    <mergeCell ref="D12:D13"/>
    <mergeCell ref="E12:E13"/>
    <mergeCell ref="F12:F13"/>
    <mergeCell ref="O12:O13"/>
    <mergeCell ref="G6:G7"/>
    <mergeCell ref="H6:H7"/>
    <mergeCell ref="G12:G13"/>
    <mergeCell ref="H12:H13"/>
    <mergeCell ref="M12:M13"/>
    <mergeCell ref="P12:P13"/>
    <mergeCell ref="P41:P42"/>
    <mergeCell ref="O81:O82"/>
    <mergeCell ref="G18:G19"/>
    <mergeCell ref="H18:H19"/>
    <mergeCell ref="O18:O19"/>
    <mergeCell ref="P18:P19"/>
    <mergeCell ref="P33:P34"/>
    <mergeCell ref="P14:P15"/>
    <mergeCell ref="M14:M15"/>
    <mergeCell ref="P26:P27"/>
    <mergeCell ref="E20:E21"/>
    <mergeCell ref="P24:P25"/>
    <mergeCell ref="E22:E23"/>
    <mergeCell ref="F22:F23"/>
    <mergeCell ref="G22:G23"/>
    <mergeCell ref="H22:H23"/>
    <mergeCell ref="M22:M23"/>
    <mergeCell ref="P22:P23"/>
    <mergeCell ref="O22:O23"/>
    <mergeCell ref="H24:H25"/>
    <mergeCell ref="M24:M25"/>
    <mergeCell ref="G24:G25"/>
    <mergeCell ref="G33:G34"/>
    <mergeCell ref="H33:H34"/>
    <mergeCell ref="G20:G21"/>
    <mergeCell ref="F20:F21"/>
    <mergeCell ref="E10:E11"/>
    <mergeCell ref="F10:F11"/>
    <mergeCell ref="G10:G11"/>
    <mergeCell ref="H10:H11"/>
    <mergeCell ref="O10:O11"/>
    <mergeCell ref="P10:P11"/>
    <mergeCell ref="D16:D17"/>
    <mergeCell ref="E16:E17"/>
    <mergeCell ref="F16:F17"/>
    <mergeCell ref="G16:G17"/>
    <mergeCell ref="H16:H17"/>
    <mergeCell ref="O16:O17"/>
    <mergeCell ref="P16:P17"/>
    <mergeCell ref="M16:M17"/>
    <mergeCell ref="D44:D45"/>
    <mergeCell ref="D46:D47"/>
    <mergeCell ref="E44:E45"/>
    <mergeCell ref="E46:E47"/>
    <mergeCell ref="F44:F45"/>
    <mergeCell ref="F46:F47"/>
    <mergeCell ref="G44:G45"/>
    <mergeCell ref="H44:H45"/>
    <mergeCell ref="G46:G47"/>
    <mergeCell ref="H46:H47"/>
    <mergeCell ref="O58:O59"/>
    <mergeCell ref="F58:F59"/>
    <mergeCell ref="E58:E59"/>
    <mergeCell ref="D58:D59"/>
    <mergeCell ref="H52:H53"/>
    <mergeCell ref="G52:G53"/>
    <mergeCell ref="F52:F53"/>
    <mergeCell ref="D56:D57"/>
    <mergeCell ref="E56:E57"/>
    <mergeCell ref="F56:F57"/>
    <mergeCell ref="G56:G57"/>
    <mergeCell ref="O54:O55"/>
    <mergeCell ref="P91:P92"/>
    <mergeCell ref="O91:O92"/>
    <mergeCell ref="M91:M92"/>
    <mergeCell ref="H91:H92"/>
    <mergeCell ref="G91:G92"/>
    <mergeCell ref="F91:F92"/>
    <mergeCell ref="E91:E92"/>
    <mergeCell ref="D91:D92"/>
    <mergeCell ref="D85:D86"/>
    <mergeCell ref="E85:E86"/>
    <mergeCell ref="F85:F86"/>
    <mergeCell ref="G85:G86"/>
    <mergeCell ref="H85:H86"/>
    <mergeCell ref="M85:M86"/>
    <mergeCell ref="O85:O86"/>
    <mergeCell ref="P85:P86"/>
    <mergeCell ref="G89:G90"/>
    <mergeCell ref="H89:H90"/>
    <mergeCell ref="D22:D23"/>
    <mergeCell ref="O75:O76"/>
    <mergeCell ref="M75:M76"/>
    <mergeCell ref="H75:H76"/>
    <mergeCell ref="G75:G76"/>
    <mergeCell ref="F75:F76"/>
    <mergeCell ref="E75:E76"/>
    <mergeCell ref="D75:D76"/>
    <mergeCell ref="D77:D78"/>
    <mergeCell ref="E77:E78"/>
    <mergeCell ref="F77:F78"/>
    <mergeCell ref="G77:G78"/>
    <mergeCell ref="E52:E53"/>
    <mergeCell ref="D54:D55"/>
    <mergeCell ref="E54:E55"/>
    <mergeCell ref="F54:F55"/>
    <mergeCell ref="O60:O61"/>
    <mergeCell ref="M60:M61"/>
    <mergeCell ref="O62:O63"/>
    <mergeCell ref="D72:D74"/>
    <mergeCell ref="E72:E74"/>
    <mergeCell ref="F72:F74"/>
    <mergeCell ref="D52:D53"/>
    <mergeCell ref="M58:M59"/>
    <mergeCell ref="P81:P82"/>
    <mergeCell ref="M81:M82"/>
    <mergeCell ref="O89:O90"/>
    <mergeCell ref="P89:P90"/>
    <mergeCell ref="M10:M11"/>
    <mergeCell ref="M20:M21"/>
    <mergeCell ref="O20:O21"/>
    <mergeCell ref="P20:P21"/>
    <mergeCell ref="H20:H21"/>
    <mergeCell ref="P83:P84"/>
    <mergeCell ref="P77:P78"/>
    <mergeCell ref="P75:P76"/>
    <mergeCell ref="H77:H78"/>
    <mergeCell ref="M77:M78"/>
    <mergeCell ref="O77:O78"/>
    <mergeCell ref="P56:P57"/>
    <mergeCell ref="P39:P40"/>
    <mergeCell ref="O44:O45"/>
    <mergeCell ref="P44:P45"/>
    <mergeCell ref="O46:O47"/>
    <mergeCell ref="P62:P63"/>
    <mergeCell ref="P54:P55"/>
    <mergeCell ref="P46:P47"/>
    <mergeCell ref="P50:P51"/>
  </mergeCells>
  <pageMargins left="0.23622047244094491" right="0.23622047244094491" top="0.74803149606299213" bottom="0.62" header="0.31496062992125984" footer="0.31496062992125984"/>
  <pageSetup paperSize="9" scale="40" fitToHeight="0" orientation="landscape" r:id="rId1"/>
  <ignoredErrors>
    <ignoredError sqref="J9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topLeftCell="C1" zoomScale="85" zoomScaleNormal="85" workbookViewId="0">
      <pane ySplit="9" topLeftCell="A37" activePane="bottomLeft" state="frozen"/>
      <selection pane="bottomLeft" activeCell="D43" sqref="D43:Q43"/>
    </sheetView>
  </sheetViews>
  <sheetFormatPr defaultColWidth="8.88671875" defaultRowHeight="25.2" customHeight="1" x14ac:dyDescent="0.3"/>
  <cols>
    <col min="1" max="1" width="3.33203125" style="1" customWidth="1"/>
    <col min="2" max="2" width="10.6640625" style="1" customWidth="1"/>
    <col min="3" max="3" width="10.6640625" style="7" customWidth="1"/>
    <col min="4" max="5" width="15.6640625" style="1" customWidth="1"/>
    <col min="6" max="6" width="17" style="1" customWidth="1"/>
    <col min="7" max="15" width="15.6640625" style="1" customWidth="1"/>
    <col min="16" max="16" width="15.6640625" style="2" customWidth="1"/>
    <col min="17" max="17" width="15.6640625" style="21" customWidth="1"/>
    <col min="18" max="16384" width="8.88671875" style="1"/>
  </cols>
  <sheetData>
    <row r="1" spans="1:18" ht="13.2" customHeight="1" thickBot="1" x14ac:dyDescent="0.3">
      <c r="B1" s="17"/>
      <c r="C1" s="28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8"/>
    </row>
    <row r="2" spans="1:18" ht="25.2" customHeight="1" thickBot="1" x14ac:dyDescent="0.3">
      <c r="B2" s="17"/>
      <c r="C2" s="164" t="s">
        <v>73</v>
      </c>
      <c r="D2" s="165"/>
      <c r="E2" s="165"/>
      <c r="F2" s="166"/>
      <c r="G2" s="59">
        <f>Q10+Q17</f>
        <v>0.17805007261775208</v>
      </c>
      <c r="H2" s="17"/>
      <c r="I2" s="17"/>
      <c r="J2" s="42"/>
    </row>
    <row r="3" spans="1:18" ht="25.2" customHeight="1" thickBot="1" x14ac:dyDescent="0.35">
      <c r="B3" s="17"/>
      <c r="C3" s="164" t="s">
        <v>69</v>
      </c>
      <c r="D3" s="165"/>
      <c r="E3" s="165"/>
      <c r="F3" s="166"/>
      <c r="G3" s="59">
        <f>Q22+Q27+Q35</f>
        <v>0.69928609371521067</v>
      </c>
      <c r="H3" s="17"/>
      <c r="I3" s="17"/>
      <c r="J3" s="42"/>
    </row>
    <row r="4" spans="1:18" ht="25.2" customHeight="1" thickBot="1" x14ac:dyDescent="0.3">
      <c r="B4" s="17"/>
      <c r="C4" s="164" t="s">
        <v>70</v>
      </c>
      <c r="D4" s="165"/>
      <c r="E4" s="165"/>
      <c r="F4" s="166"/>
      <c r="G4" s="60">
        <f>100%-G3-G2</f>
        <v>0.12266383366703726</v>
      </c>
      <c r="H4" s="17"/>
      <c r="I4" s="17"/>
      <c r="J4" s="42"/>
    </row>
    <row r="5" spans="1:18" ht="18" customHeight="1" thickBot="1" x14ac:dyDescent="0.3">
      <c r="A5" s="2"/>
      <c r="B5" s="3"/>
      <c r="C5" s="4"/>
      <c r="D5" s="3"/>
      <c r="E5" s="3"/>
      <c r="F5" s="3"/>
      <c r="G5" s="17"/>
      <c r="H5" s="17"/>
      <c r="I5" s="17"/>
      <c r="J5" s="17"/>
      <c r="K5" s="32"/>
      <c r="L5" s="32"/>
      <c r="M5" s="32"/>
      <c r="N5" s="32"/>
      <c r="O5" s="32"/>
      <c r="P5" s="32"/>
      <c r="Q5" s="18"/>
    </row>
    <row r="6" spans="1:18" ht="25.2" customHeight="1" thickBot="1" x14ac:dyDescent="0.3">
      <c r="A6" s="5"/>
      <c r="B6" s="152" t="s">
        <v>58</v>
      </c>
      <c r="C6" s="153"/>
      <c r="D6" s="153"/>
      <c r="E6" s="153"/>
      <c r="F6" s="153"/>
      <c r="G6" s="153"/>
      <c r="H6" s="154"/>
      <c r="I6" s="154"/>
      <c r="J6" s="154"/>
      <c r="K6" s="154"/>
      <c r="L6" s="154"/>
      <c r="M6" s="153"/>
      <c r="N6" s="153"/>
      <c r="O6" s="153"/>
      <c r="P6" s="153"/>
      <c r="Q6" s="155"/>
      <c r="R6" s="6"/>
    </row>
    <row r="7" spans="1:18" ht="25.2" customHeight="1" thickBot="1" x14ac:dyDescent="0.35">
      <c r="A7" s="19"/>
      <c r="B7" s="139" t="s">
        <v>44</v>
      </c>
      <c r="C7" s="139" t="s">
        <v>45</v>
      </c>
      <c r="D7" s="158" t="s">
        <v>59</v>
      </c>
      <c r="E7" s="158"/>
      <c r="F7" s="158"/>
      <c r="G7" s="159"/>
      <c r="H7" s="158" t="s">
        <v>60</v>
      </c>
      <c r="I7" s="158"/>
      <c r="J7" s="158"/>
      <c r="K7" s="159"/>
      <c r="L7" s="133" t="s">
        <v>61</v>
      </c>
      <c r="M7" s="133" t="s">
        <v>62</v>
      </c>
      <c r="N7" s="161" t="s">
        <v>184</v>
      </c>
      <c r="O7" s="149" t="s">
        <v>185</v>
      </c>
      <c r="P7" s="139" t="s">
        <v>79</v>
      </c>
      <c r="Q7" s="139" t="s">
        <v>80</v>
      </c>
    </row>
    <row r="8" spans="1:18" ht="25.2" customHeight="1" thickBot="1" x14ac:dyDescent="0.35">
      <c r="A8" s="19"/>
      <c r="B8" s="140"/>
      <c r="C8" s="140"/>
      <c r="D8" s="160">
        <v>2020</v>
      </c>
      <c r="E8" s="160"/>
      <c r="F8" s="160">
        <v>2021</v>
      </c>
      <c r="G8" s="160"/>
      <c r="H8" s="156">
        <v>2022</v>
      </c>
      <c r="I8" s="157"/>
      <c r="J8" s="156">
        <v>2023</v>
      </c>
      <c r="K8" s="157"/>
      <c r="L8" s="134"/>
      <c r="M8" s="134"/>
      <c r="N8" s="162"/>
      <c r="O8" s="150"/>
      <c r="P8" s="140"/>
      <c r="Q8" s="140"/>
    </row>
    <row r="9" spans="1:18" ht="31.2" customHeight="1" thickBot="1" x14ac:dyDescent="0.35">
      <c r="A9" s="19"/>
      <c r="B9" s="141"/>
      <c r="C9" s="141"/>
      <c r="D9" s="23" t="s">
        <v>53</v>
      </c>
      <c r="E9" s="23" t="s">
        <v>52</v>
      </c>
      <c r="F9" s="23" t="s">
        <v>53</v>
      </c>
      <c r="G9" s="23" t="s">
        <v>52</v>
      </c>
      <c r="H9" s="23" t="s">
        <v>53</v>
      </c>
      <c r="I9" s="23" t="s">
        <v>52</v>
      </c>
      <c r="J9" s="23" t="s">
        <v>53</v>
      </c>
      <c r="K9" s="23" t="s">
        <v>52</v>
      </c>
      <c r="L9" s="135"/>
      <c r="M9" s="135"/>
      <c r="N9" s="163"/>
      <c r="O9" s="151"/>
      <c r="P9" s="141"/>
      <c r="Q9" s="141"/>
    </row>
    <row r="10" spans="1:18" s="10" customFormat="1" ht="30" customHeight="1" thickBot="1" x14ac:dyDescent="0.35">
      <c r="A10" s="66"/>
      <c r="B10" s="146" t="s">
        <v>7</v>
      </c>
      <c r="C10" s="54" t="s">
        <v>15</v>
      </c>
      <c r="D10" s="67">
        <f>SUMIFS(PA!$I:$I,PA!$C:$C,C10,PA!$N:$N,'PI Fehidro'!$D$9)/1000</f>
        <v>0</v>
      </c>
      <c r="E10" s="67">
        <f>SUMIFS(PA!$I:$I,PA!$C:$C,C10,PA!$N:$N,'PI Fehidro'!$E$9)/1000</f>
        <v>0</v>
      </c>
      <c r="F10" s="67">
        <f>SUMIFS(PA!$J:$J,PA!$C:$C,C10,PA!$N:$N,'PI Fehidro'!$F$9)/1000</f>
        <v>0</v>
      </c>
      <c r="G10" s="68">
        <f>SUMIFS(PA!$J:$J,PA!$C:$C,C10,PA!$N:$N,'PI Fehidro'!$G$9)/1000</f>
        <v>0</v>
      </c>
      <c r="H10" s="68">
        <f>SUMIFS(PA!$K:$K,PA!$C:$C,C10,PA!$N:$N,'PI Fehidro'!$H$9)/1000</f>
        <v>0</v>
      </c>
      <c r="I10" s="68">
        <f>SUMIFS(PA!$K:$K,PA!$C:$C,C10,PA!$N:$N,'PI Fehidro'!$I$9)/1000</f>
        <v>0</v>
      </c>
      <c r="J10" s="68">
        <f>SUMIFS(PA!$L:$L,PA!$C:$C,C10,PA!$N:$N,'PI Fehidro'!$J$9)/1000</f>
        <v>0</v>
      </c>
      <c r="K10" s="69">
        <f>SUMIFS(PA!$L:$L,PA!$C:$C,C10,PA!$N:$N,'PI Fehidro'!$K$9)/1000</f>
        <v>0</v>
      </c>
      <c r="L10" s="69">
        <f>D10+F10+H10+J10</f>
        <v>0</v>
      </c>
      <c r="M10" s="68">
        <f>E10+G10+I10+K10</f>
        <v>0</v>
      </c>
      <c r="N10" s="68">
        <f>D10+F10+H10+J10</f>
        <v>0</v>
      </c>
      <c r="O10" s="68">
        <f>D10+G10+I10+K10</f>
        <v>0</v>
      </c>
      <c r="P10" s="70">
        <f>(N10+O10)/$D$43</f>
        <v>0</v>
      </c>
      <c r="Q10" s="142">
        <f>SUM(P10:P16)</f>
        <v>7.6253301516666386E-2</v>
      </c>
      <c r="R10" s="14"/>
    </row>
    <row r="11" spans="1:18" s="10" customFormat="1" ht="30" customHeight="1" thickBot="1" x14ac:dyDescent="0.35">
      <c r="A11" s="66"/>
      <c r="B11" s="147"/>
      <c r="C11" s="54" t="s">
        <v>16</v>
      </c>
      <c r="D11" s="67">
        <f>SUMIFS(PA!$I:$I,PA!$C:$C,C11,PA!$N:$N,'PI Fehidro'!$D$9)/1000</f>
        <v>0</v>
      </c>
      <c r="E11" s="67">
        <f>SUMIFS(PA!$I:$I,PA!$C:$C,C11,PA!$N:$N,'PI Fehidro'!$E$9)/1000</f>
        <v>0</v>
      </c>
      <c r="F11" s="67">
        <f>SUMIFS(PA!$J:$J,PA!$C:$C,C11,PA!$N:$N,'PI Fehidro'!$F$9)/1000</f>
        <v>0</v>
      </c>
      <c r="G11" s="68">
        <f>SUMIFS(PA!$J:$J,PA!$C:$C,C11,PA!$N:$N,'PI Fehidro'!$G$9)/1000</f>
        <v>0</v>
      </c>
      <c r="H11" s="68">
        <f>SUMIFS(PA!$K:$K,PA!$C:$C,C11,PA!$N:$N,'PI Fehidro'!$H$9)/1000</f>
        <v>0</v>
      </c>
      <c r="I11" s="68">
        <f>SUMIFS(PA!$K:$K,PA!$C:$C,C11,PA!$N:$N,'PI Fehidro'!$I$9)/1000</f>
        <v>130</v>
      </c>
      <c r="J11" s="68">
        <f>SUMIFS(PA!$L:$L,PA!$C:$C,C11,PA!$N:$N,'PI Fehidro'!$J$9)/1000</f>
        <v>90</v>
      </c>
      <c r="K11" s="68">
        <f>SUMIFS(PA!$L:$L,PA!$C:$C,C11,PA!$N:$N,'PI Fehidro'!$K$9)/1000</f>
        <v>0</v>
      </c>
      <c r="L11" s="68">
        <f t="shared" ref="L11:L39" si="0">D11+F11+H11+J11</f>
        <v>90</v>
      </c>
      <c r="M11" s="68">
        <f t="shared" ref="M11:M40" si="1">E11+G11+I11+K11</f>
        <v>130</v>
      </c>
      <c r="N11" s="68">
        <f t="shared" ref="N11:N40" si="2">D11+F11+H11+J11</f>
        <v>90</v>
      </c>
      <c r="O11" s="68">
        <f t="shared" ref="O11:O39" si="3">E11+G11+I11+K11</f>
        <v>130</v>
      </c>
      <c r="P11" s="70">
        <f>(N11+O11)/$F$42</f>
        <v>7.6253301516666386E-2</v>
      </c>
      <c r="Q11" s="142"/>
      <c r="R11" s="14"/>
    </row>
    <row r="12" spans="1:18" s="10" customFormat="1" ht="30" customHeight="1" thickBot="1" x14ac:dyDescent="0.35">
      <c r="A12" s="66"/>
      <c r="B12" s="147"/>
      <c r="C12" s="54" t="s">
        <v>46</v>
      </c>
      <c r="D12" s="67">
        <f>SUMIFS(PA!$I:$I,PA!$C:$C,C12,PA!$N:$N,'PI Fehidro'!$D$9)/1000</f>
        <v>0</v>
      </c>
      <c r="E12" s="67">
        <f>SUMIFS(PA!$I:$I,PA!$C:$C,C12,PA!$N:$N,'PI Fehidro'!$E$9)/1000</f>
        <v>0</v>
      </c>
      <c r="F12" s="67">
        <f>SUMIFS(PA!$J:$J,PA!$C:$C,C12,PA!$N:$N,'PI Fehidro'!$F$9)/1000</f>
        <v>0</v>
      </c>
      <c r="G12" s="68">
        <f>SUMIFS(PA!$J:$J,PA!$C:$C,C12,PA!$N:$N,'PI Fehidro'!$G$9)/1000</f>
        <v>0</v>
      </c>
      <c r="H12" s="68">
        <f>SUMIFS(PA!$K:$K,PA!$C:$C,C12,PA!$N:$N,'PI Fehidro'!$H$9)/1000</f>
        <v>0</v>
      </c>
      <c r="I12" s="68">
        <f>SUMIFS(PA!$K:$K,PA!$C:$C,C12,PA!$N:$N,'PI Fehidro'!$I$9)/1000</f>
        <v>0</v>
      </c>
      <c r="J12" s="68">
        <f>SUMIFS(PA!$L:$L,PA!$C:$C,C12,PA!$N:$N,'PI Fehidro'!$J$9)/1000</f>
        <v>0</v>
      </c>
      <c r="K12" s="68">
        <f>SUMIFS(PA!$L:$L,PA!$C:$C,C12,PA!$N:$N,'PI Fehidro'!$K$9)/1000</f>
        <v>0</v>
      </c>
      <c r="L12" s="68">
        <f t="shared" si="0"/>
        <v>0</v>
      </c>
      <c r="M12" s="68">
        <f t="shared" si="1"/>
        <v>0</v>
      </c>
      <c r="N12" s="68">
        <f t="shared" si="2"/>
        <v>0</v>
      </c>
      <c r="O12" s="68">
        <f t="shared" si="3"/>
        <v>0</v>
      </c>
      <c r="P12" s="86">
        <f t="shared" ref="P12:P40" si="4">(N12+O12)/$F$42</f>
        <v>0</v>
      </c>
      <c r="Q12" s="142"/>
      <c r="R12" s="14"/>
    </row>
    <row r="13" spans="1:18" s="10" customFormat="1" ht="30" customHeight="1" thickBot="1" x14ac:dyDescent="0.35">
      <c r="A13" s="66"/>
      <c r="B13" s="147"/>
      <c r="C13" s="54" t="s">
        <v>17</v>
      </c>
      <c r="D13" s="67">
        <f>SUMIFS(PA!$I:$I,PA!$C:$C,C13,PA!$N:$N,'PI Fehidro'!$D$9)/1000</f>
        <v>0</v>
      </c>
      <c r="E13" s="67">
        <f>SUMIFS(PA!$I:$I,PA!$C:$C,C13,PA!$N:$N,'PI Fehidro'!$E$9)/1000</f>
        <v>0</v>
      </c>
      <c r="F13" s="67">
        <f>SUMIFS(PA!$J:$J,PA!$C:$C,C13,PA!$N:$N,'PI Fehidro'!$F$9)/1000</f>
        <v>0</v>
      </c>
      <c r="G13" s="68">
        <f>SUMIFS(PA!$J:$J,PA!$C:$C,C13,PA!$N:$N,'PI Fehidro'!$G$9)/1000</f>
        <v>0</v>
      </c>
      <c r="H13" s="68">
        <f>SUMIFS(PA!$K:$K,PA!$C:$C,C13,PA!$N:$N,'PI Fehidro'!$H$9)/1000</f>
        <v>0</v>
      </c>
      <c r="I13" s="68">
        <f>SUMIFS(PA!$K:$K,PA!$C:$C,C13,PA!$N:$N,'PI Fehidro'!$I$9)/1000</f>
        <v>0</v>
      </c>
      <c r="J13" s="68">
        <f>SUMIFS(PA!$L:$L,PA!$C:$C,C13,PA!$N:$N,'PI Fehidro'!$J$9)/1000</f>
        <v>0</v>
      </c>
      <c r="K13" s="68">
        <f>SUMIFS(PA!$L:$L,PA!$C:$C,C13,PA!$N:$N,'PI Fehidro'!$K$9)/1000</f>
        <v>0</v>
      </c>
      <c r="L13" s="68">
        <f t="shared" si="0"/>
        <v>0</v>
      </c>
      <c r="M13" s="68">
        <f t="shared" si="1"/>
        <v>0</v>
      </c>
      <c r="N13" s="68">
        <f t="shared" si="2"/>
        <v>0</v>
      </c>
      <c r="O13" s="68">
        <f t="shared" si="3"/>
        <v>0</v>
      </c>
      <c r="P13" s="86">
        <f t="shared" si="4"/>
        <v>0</v>
      </c>
      <c r="Q13" s="142"/>
      <c r="R13" s="14"/>
    </row>
    <row r="14" spans="1:18" s="10" customFormat="1" ht="30" customHeight="1" thickBot="1" x14ac:dyDescent="0.35">
      <c r="A14" s="66"/>
      <c r="B14" s="147"/>
      <c r="C14" s="54" t="s">
        <v>18</v>
      </c>
      <c r="D14" s="67">
        <f>SUMIFS(PA!$I:$I,PA!$C:$C,C14,PA!$N:$N,'PI Fehidro'!$D$9)/1000</f>
        <v>0</v>
      </c>
      <c r="E14" s="67">
        <f>SUMIFS(PA!$I:$I,PA!$C:$C,C14,PA!$N:$N,'PI Fehidro'!$E$9)/1000</f>
        <v>0</v>
      </c>
      <c r="F14" s="67">
        <f>SUMIFS(PA!$J:$J,PA!$C:$C,C14,PA!$N:$N,'PI Fehidro'!$F$9)/1000</f>
        <v>0</v>
      </c>
      <c r="G14" s="68">
        <f>SUMIFS(PA!$J:$J,PA!$C:$C,C14,PA!$N:$N,'PI Fehidro'!$G$9)/1000</f>
        <v>0</v>
      </c>
      <c r="H14" s="68">
        <f>SUMIFS(PA!$K:$K,PA!$C:$C,C14,PA!$N:$N,'PI Fehidro'!$H$9)/1000</f>
        <v>0</v>
      </c>
      <c r="I14" s="68">
        <f>SUMIFS(PA!$K:$K,PA!$C:$C,C14,PA!$N:$N,'PI Fehidro'!$I$9)/1000</f>
        <v>0</v>
      </c>
      <c r="J14" s="68">
        <f>SUMIFS(PA!$L:$L,PA!$C:$C,C14,PA!$N:$N,'PI Fehidro'!$J$9)/1000</f>
        <v>0</v>
      </c>
      <c r="K14" s="68">
        <f>SUMIFS(PA!$L:$L,PA!$C:$C,C14,PA!$N:$N,'PI Fehidro'!$K$9)/1000</f>
        <v>0</v>
      </c>
      <c r="L14" s="68">
        <f>D14+F14+H14+J14</f>
        <v>0</v>
      </c>
      <c r="M14" s="68">
        <f t="shared" si="1"/>
        <v>0</v>
      </c>
      <c r="N14" s="68">
        <f t="shared" si="2"/>
        <v>0</v>
      </c>
      <c r="O14" s="68">
        <f t="shared" si="3"/>
        <v>0</v>
      </c>
      <c r="P14" s="86">
        <f t="shared" si="4"/>
        <v>0</v>
      </c>
      <c r="Q14" s="142"/>
      <c r="R14" s="14"/>
    </row>
    <row r="15" spans="1:18" s="10" customFormat="1" ht="30" customHeight="1" thickBot="1" x14ac:dyDescent="0.35">
      <c r="A15" s="66"/>
      <c r="B15" s="147"/>
      <c r="C15" s="54" t="s">
        <v>19</v>
      </c>
      <c r="D15" s="67">
        <f>SUMIFS(PA!$I:$I,PA!$C:$C,C15,PA!$N:$N,'PI Fehidro'!$D$9)/1000</f>
        <v>0</v>
      </c>
      <c r="E15" s="67">
        <f>SUMIFS(PA!$I:$I,PA!$C:$C,C15,PA!$N:$N,'PI Fehidro'!$E$9)/1000</f>
        <v>0</v>
      </c>
      <c r="F15" s="67">
        <f>SUMIFS(PA!$J:$J,PA!$C:$C,C15,PA!$N:$N,'PI Fehidro'!$F$9)/1000</f>
        <v>0</v>
      </c>
      <c r="G15" s="68">
        <f>SUMIFS(PA!$J:$J,PA!$C:$C,C15,PA!$N:$N,'PI Fehidro'!$G$9)/1000</f>
        <v>0</v>
      </c>
      <c r="H15" s="68">
        <f>SUMIFS(PA!$K:$K,PA!$C:$C,C15,PA!$N:$N,'PI Fehidro'!$H$9)/1000</f>
        <v>0</v>
      </c>
      <c r="I15" s="68">
        <f>SUMIFS(PA!$K:$K,PA!$C:$C,C15,PA!$N:$N,'PI Fehidro'!$I$9)/1000</f>
        <v>0</v>
      </c>
      <c r="J15" s="68">
        <f>SUMIFS(PA!$L:$L,PA!$C:$C,C15,PA!$N:$N,'PI Fehidro'!$J$9)/1000</f>
        <v>0</v>
      </c>
      <c r="K15" s="68">
        <f>SUMIFS(PA!$L:$L,PA!$C:$C,C15,PA!$N:$N,'PI Fehidro'!$K$9)/1000</f>
        <v>0</v>
      </c>
      <c r="L15" s="68">
        <f t="shared" si="0"/>
        <v>0</v>
      </c>
      <c r="M15" s="68">
        <f t="shared" si="1"/>
        <v>0</v>
      </c>
      <c r="N15" s="68">
        <f t="shared" si="2"/>
        <v>0</v>
      </c>
      <c r="O15" s="68">
        <f t="shared" si="3"/>
        <v>0</v>
      </c>
      <c r="P15" s="86">
        <f t="shared" si="4"/>
        <v>0</v>
      </c>
      <c r="Q15" s="142"/>
      <c r="R15" s="14"/>
    </row>
    <row r="16" spans="1:18" s="10" customFormat="1" ht="30" customHeight="1" thickBot="1" x14ac:dyDescent="0.35">
      <c r="A16" s="66"/>
      <c r="B16" s="148"/>
      <c r="C16" s="54" t="s">
        <v>20</v>
      </c>
      <c r="D16" s="67">
        <f>SUMIFS(PA!$I:$I,PA!$C:$C,C16,PA!$N:$N,'PI Fehidro'!$D$9)/1000</f>
        <v>0</v>
      </c>
      <c r="E16" s="67">
        <f>SUMIFS(PA!$I:$I,PA!$C:$C,C16,PA!$N:$N,'PI Fehidro'!$E$9)/1000</f>
        <v>0</v>
      </c>
      <c r="F16" s="67">
        <f>SUMIFS(PA!$J:$J,PA!$C:$C,C16,PA!$N:$N,'PI Fehidro'!$F$9)/1000</f>
        <v>0</v>
      </c>
      <c r="G16" s="68">
        <f>SUMIFS(PA!$J:$J,PA!$C:$C,C16,PA!$N:$N,'PI Fehidro'!$G$9)/1000</f>
        <v>0</v>
      </c>
      <c r="H16" s="68">
        <f>SUMIFS(PA!$K:$K,PA!$C:$C,C16,PA!$N:$N,'PI Fehidro'!$H$9)/1000</f>
        <v>0</v>
      </c>
      <c r="I16" s="68">
        <f>SUMIFS(PA!$K:$K,PA!$C:$C,C16,PA!$N:$N,'PI Fehidro'!$I$9)/1000</f>
        <v>0</v>
      </c>
      <c r="J16" s="68">
        <f>SUMIFS(PA!$L:$L,PA!$C:$C,C16,PA!$N:$N,'PI Fehidro'!$J$9)/1000</f>
        <v>0</v>
      </c>
      <c r="K16" s="68">
        <f>SUMIFS(PA!$L:$L,PA!$C:$C,C16,PA!$N:$N,'PI Fehidro'!$K$9)/1000</f>
        <v>0</v>
      </c>
      <c r="L16" s="68">
        <f t="shared" si="0"/>
        <v>0</v>
      </c>
      <c r="M16" s="68">
        <f t="shared" si="1"/>
        <v>0</v>
      </c>
      <c r="N16" s="68">
        <f t="shared" si="2"/>
        <v>0</v>
      </c>
      <c r="O16" s="68">
        <f t="shared" si="3"/>
        <v>0</v>
      </c>
      <c r="P16" s="86">
        <f t="shared" si="4"/>
        <v>0</v>
      </c>
      <c r="Q16" s="142"/>
      <c r="R16" s="14"/>
    </row>
    <row r="17" spans="1:18" s="10" customFormat="1" ht="30" customHeight="1" thickBot="1" x14ac:dyDescent="0.35">
      <c r="A17" s="71"/>
      <c r="B17" s="146" t="s">
        <v>8</v>
      </c>
      <c r="C17" s="54" t="s">
        <v>21</v>
      </c>
      <c r="D17" s="67">
        <f>SUMIFS(PA!$I:$I,PA!$C:$C,C17,PA!$N:$N,'PI Fehidro'!$D$9)/1000</f>
        <v>0</v>
      </c>
      <c r="E17" s="67">
        <f>SUMIFS(PA!$I:$I,PA!$C:$C,C17,PA!$N:$N,'PI Fehidro'!$E$9)/1000</f>
        <v>0</v>
      </c>
      <c r="F17" s="67">
        <f>SUMIFS(PA!$J:$J,PA!$C:$C,C17,PA!$N:$N,'PI Fehidro'!$F$9)/1000</f>
        <v>0</v>
      </c>
      <c r="G17" s="68">
        <f>SUMIFS(PA!$J:$J,PA!$C:$C,C17,PA!$N:$N,'PI Fehidro'!$G$9)/1000</f>
        <v>0</v>
      </c>
      <c r="H17" s="68">
        <f>SUMIFS(PA!$K:$K,PA!$C:$C,C17,PA!$N:$N,'PI Fehidro'!$H$9)/1000</f>
        <v>0</v>
      </c>
      <c r="I17" s="68">
        <f>SUMIFS(PA!$K:$K,PA!$C:$C,C17,PA!$N:$N,'PI Fehidro'!$I$9)/1000</f>
        <v>0</v>
      </c>
      <c r="J17" s="68">
        <f>SUMIFS(PA!$L:$L,PA!$C:$C,C17,PA!$N:$N,'PI Fehidro'!$J$9)/1000</f>
        <v>70</v>
      </c>
      <c r="K17" s="68">
        <f>SUMIFS(PA!$L:$L,PA!$C:$C,C17,PA!$N:$N,'PI Fehidro'!$K$9)/1000</f>
        <v>0</v>
      </c>
      <c r="L17" s="68">
        <f t="shared" si="0"/>
        <v>70</v>
      </c>
      <c r="M17" s="68">
        <f t="shared" si="1"/>
        <v>0</v>
      </c>
      <c r="N17" s="68">
        <f t="shared" si="2"/>
        <v>70</v>
      </c>
      <c r="O17" s="68">
        <f t="shared" si="3"/>
        <v>0</v>
      </c>
      <c r="P17" s="86">
        <f t="shared" si="4"/>
        <v>2.4262414118939306E-2</v>
      </c>
      <c r="Q17" s="142">
        <f>SUM(P17:P21)</f>
        <v>0.1017967711010857</v>
      </c>
      <c r="R17" s="14"/>
    </row>
    <row r="18" spans="1:18" s="10" customFormat="1" ht="30" customHeight="1" thickBot="1" x14ac:dyDescent="0.35">
      <c r="A18" s="71"/>
      <c r="B18" s="147"/>
      <c r="C18" s="54" t="s">
        <v>22</v>
      </c>
      <c r="D18" s="67">
        <f>SUMIFS(PA!$I:$I,PA!$C:$C,C18,PA!$N:$N,'PI Fehidro'!$D$9)/1000</f>
        <v>0</v>
      </c>
      <c r="E18" s="67">
        <f>SUMIFS(PA!$I:$I,PA!$C:$C,C18,PA!$N:$N,'PI Fehidro'!$E$9)/1000</f>
        <v>0</v>
      </c>
      <c r="F18" s="67">
        <f>SUMIFS(PA!$J:$J,PA!$C:$C,C18,PA!$N:$N,'PI Fehidro'!$F$9)/1000</f>
        <v>0</v>
      </c>
      <c r="G18" s="68">
        <f>SUMIFS(PA!$J:$J,PA!$C:$C,C18,PA!$N:$N,'PI Fehidro'!$G$9)/1000</f>
        <v>0</v>
      </c>
      <c r="H18" s="68">
        <f>SUMIFS(PA!$K:$K,PA!$C:$C,C18,PA!$N:$N,'PI Fehidro'!$H$9)/1000</f>
        <v>0</v>
      </c>
      <c r="I18" s="68">
        <f>SUMIFS(PA!$K:$K,PA!$C:$C,C18,PA!$N:$N,'PI Fehidro'!$I$9)/1000</f>
        <v>0</v>
      </c>
      <c r="J18" s="68">
        <f>SUMIFS(PA!$L:$L,PA!$C:$C,C18,PA!$N:$N,'PI Fehidro'!$J$9)/1000</f>
        <v>0</v>
      </c>
      <c r="K18" s="68">
        <f>SUMIFS(PA!$L:$L,PA!$C:$C,C18,PA!$N:$N,'PI Fehidro'!$K$9)/1000</f>
        <v>0</v>
      </c>
      <c r="L18" s="68">
        <f t="shared" si="0"/>
        <v>0</v>
      </c>
      <c r="M18" s="68">
        <f t="shared" si="1"/>
        <v>0</v>
      </c>
      <c r="N18" s="68">
        <f t="shared" si="2"/>
        <v>0</v>
      </c>
      <c r="O18" s="68">
        <f t="shared" si="3"/>
        <v>0</v>
      </c>
      <c r="P18" s="86">
        <f t="shared" si="4"/>
        <v>0</v>
      </c>
      <c r="Q18" s="142"/>
      <c r="R18" s="14"/>
    </row>
    <row r="19" spans="1:18" s="10" customFormat="1" ht="30" customHeight="1" thickBot="1" x14ac:dyDescent="0.35">
      <c r="A19" s="71"/>
      <c r="B19" s="147"/>
      <c r="C19" s="54" t="s">
        <v>23</v>
      </c>
      <c r="D19" s="67">
        <f>SUMIFS(PA!$I:$I,PA!$C:$C,C19,PA!$N:$N,'PI Fehidro'!$D$9)/1000</f>
        <v>0</v>
      </c>
      <c r="E19" s="67">
        <f>SUMIFS(PA!$I:$I,PA!$C:$C,C19,PA!$N:$N,'PI Fehidro'!$E$9)/1000</f>
        <v>0</v>
      </c>
      <c r="F19" s="67">
        <f>SUMIFS(PA!$J:$J,PA!$C:$C,C19,PA!$N:$N,'PI Fehidro'!$F$9)/1000</f>
        <v>0</v>
      </c>
      <c r="G19" s="68">
        <f>SUMIFS(PA!$J:$J,PA!$C:$C,C19,PA!$N:$N,'PI Fehidro'!$G$9)/1000</f>
        <v>0</v>
      </c>
      <c r="H19" s="68">
        <f>SUMIFS(PA!$K:$K,PA!$C:$C,C19,PA!$N:$N,'PI Fehidro'!$H$9)/1000</f>
        <v>0</v>
      </c>
      <c r="I19" s="68">
        <f>SUMIFS(PA!$K:$K,PA!$C:$C,C19,PA!$N:$N,'PI Fehidro'!$I$9)/1000</f>
        <v>0</v>
      </c>
      <c r="J19" s="68">
        <f>SUMIFS(PA!$L:$L,PA!$C:$C,C19,PA!$N:$N,'PI Fehidro'!$J$9)/1000</f>
        <v>0</v>
      </c>
      <c r="K19" s="68">
        <f>SUMIFS(PA!$L:$L,PA!$C:$C,C19,PA!$N:$N,'PI Fehidro'!$K$9)/1000</f>
        <v>0</v>
      </c>
      <c r="L19" s="68">
        <f t="shared" si="0"/>
        <v>0</v>
      </c>
      <c r="M19" s="68">
        <f t="shared" si="1"/>
        <v>0</v>
      </c>
      <c r="N19" s="68">
        <f t="shared" si="2"/>
        <v>0</v>
      </c>
      <c r="O19" s="68">
        <f t="shared" si="3"/>
        <v>0</v>
      </c>
      <c r="P19" s="86">
        <f t="shared" si="4"/>
        <v>0</v>
      </c>
      <c r="Q19" s="142"/>
      <c r="R19" s="14"/>
    </row>
    <row r="20" spans="1:18" s="10" customFormat="1" ht="30" customHeight="1" thickBot="1" x14ac:dyDescent="0.35">
      <c r="A20" s="71"/>
      <c r="B20" s="147"/>
      <c r="C20" s="54" t="s">
        <v>24</v>
      </c>
      <c r="D20" s="67">
        <f>SUMIFS(PA!$I:$I,PA!$C:$C,C20,PA!$N:$N,'PI Fehidro'!$D$9)/1000</f>
        <v>0</v>
      </c>
      <c r="E20" s="67">
        <f>SUMIFS(PA!$I:$I,PA!$C:$C,C20,PA!$N:$N,'PI Fehidro'!$E$9)/1000</f>
        <v>0</v>
      </c>
      <c r="F20" s="67">
        <f>SUMIFS(PA!$J:$J,PA!$C:$C,C20,PA!$N:$N,'PI Fehidro'!$F$9)/1000</f>
        <v>0</v>
      </c>
      <c r="G20" s="68">
        <f>SUMIFS(PA!$J:$J,PA!$C:$C,C20,PA!$N:$N,'PI Fehidro'!$G$9)/1000</f>
        <v>0</v>
      </c>
      <c r="H20" s="68">
        <f>SUMIFS(PA!$K:$K,PA!$C:$C,C20,PA!$N:$N,'PI Fehidro'!$H$9)/1000</f>
        <v>0</v>
      </c>
      <c r="I20" s="68">
        <f>SUMIFS(PA!$K:$K,PA!$C:$C,C20,PA!$N:$N,'PI Fehidro'!$I$9)/1000</f>
        <v>0</v>
      </c>
      <c r="J20" s="68">
        <f>SUMIFS(PA!$L:$L,PA!$C:$C,C20,PA!$N:$N,'PI Fehidro'!$J$9)/1000</f>
        <v>0</v>
      </c>
      <c r="K20" s="68">
        <f>SUMIFS(PA!$L:$L,PA!$C:$C,C20,PA!$N:$N,'PI Fehidro'!$K$9)/1000</f>
        <v>0</v>
      </c>
      <c r="L20" s="68">
        <f t="shared" si="0"/>
        <v>0</v>
      </c>
      <c r="M20" s="68">
        <f t="shared" si="1"/>
        <v>0</v>
      </c>
      <c r="N20" s="68">
        <f t="shared" si="2"/>
        <v>0</v>
      </c>
      <c r="O20" s="68">
        <f t="shared" si="3"/>
        <v>0</v>
      </c>
      <c r="P20" s="86">
        <f t="shared" si="4"/>
        <v>0</v>
      </c>
      <c r="Q20" s="142"/>
      <c r="R20" s="14"/>
    </row>
    <row r="21" spans="1:18" s="10" customFormat="1" ht="30" customHeight="1" thickBot="1" x14ac:dyDescent="0.35">
      <c r="A21" s="71"/>
      <c r="B21" s="148"/>
      <c r="C21" s="54" t="s">
        <v>25</v>
      </c>
      <c r="D21" s="67">
        <f>SUMIFS(PA!$I:$I,PA!$C:$C,C21,PA!$N:$N,'PI Fehidro'!$D$9)/1000</f>
        <v>0</v>
      </c>
      <c r="E21" s="67">
        <f>SUMIFS(PA!$I:$I,PA!$C:$C,C21,PA!$N:$N,'PI Fehidro'!$E$9)/1000</f>
        <v>0</v>
      </c>
      <c r="F21" s="67">
        <f>SUMIFS(PA!$J:$J,PA!$C:$C,C21,PA!$N:$N,'PI Fehidro'!$F$9)/1000</f>
        <v>0</v>
      </c>
      <c r="G21" s="68">
        <f>SUMIFS(PA!$J:$J,PA!$C:$C,C21,PA!$N:$N,'PI Fehidro'!$G$9)/1000</f>
        <v>0</v>
      </c>
      <c r="H21" s="68">
        <f>SUMIFS(PA!$K:$K,PA!$C:$C,C21,PA!$N:$N,'PI Fehidro'!$H$9)/1000</f>
        <v>123.29</v>
      </c>
      <c r="I21" s="68">
        <f>SUMIFS(PA!$K:$K,PA!$C:$C,C21,PA!$N:$N,'PI Fehidro'!$I$9)/1000</f>
        <v>0</v>
      </c>
      <c r="J21" s="68">
        <f>SUMIFS(PA!$L:$L,PA!$C:$C,C21,PA!$N:$N,'PI Fehidro'!$J$9)/1000</f>
        <v>100.40600000000001</v>
      </c>
      <c r="K21" s="68">
        <f>SUMIFS(PA!$L:$L,PA!$C:$C,C21,PA!$N:$N,'PI Fehidro'!$K$9)/1000</f>
        <v>0</v>
      </c>
      <c r="L21" s="68">
        <f t="shared" si="0"/>
        <v>223.69600000000003</v>
      </c>
      <c r="M21" s="68">
        <f t="shared" si="1"/>
        <v>0</v>
      </c>
      <c r="N21" s="68">
        <f t="shared" si="2"/>
        <v>223.69600000000003</v>
      </c>
      <c r="O21" s="68">
        <f t="shared" si="3"/>
        <v>0</v>
      </c>
      <c r="P21" s="86">
        <f t="shared" si="4"/>
        <v>7.7534356982146391E-2</v>
      </c>
      <c r="Q21" s="142"/>
      <c r="R21" s="14"/>
    </row>
    <row r="22" spans="1:18" s="10" customFormat="1" ht="30" customHeight="1" thickBot="1" x14ac:dyDescent="0.35">
      <c r="A22" s="71"/>
      <c r="B22" s="146" t="s">
        <v>9</v>
      </c>
      <c r="C22" s="54" t="s">
        <v>26</v>
      </c>
      <c r="D22" s="67">
        <f>SUMIFS(PA!$I:$I,PA!$C:$C,C22,PA!$N:$N,'PI Fehidro'!$D$9)/1000</f>
        <v>0</v>
      </c>
      <c r="E22" s="67">
        <f>SUMIFS(PA!$I:$I,PA!$C:$C,C22,PA!$N:$N,'PI Fehidro'!$E$9)/1000</f>
        <v>0</v>
      </c>
      <c r="F22" s="67">
        <f>SUMIFS(PA!$J:$J,PA!$C:$C,C22,PA!$N:$N,'PI Fehidro'!$F$9)/1000</f>
        <v>0</v>
      </c>
      <c r="G22" s="68">
        <f>SUMIFS(PA!$J:$J,PA!$C:$C,C22,PA!$N:$N,'PI Fehidro'!$G$9)/1000</f>
        <v>0</v>
      </c>
      <c r="H22" s="68">
        <f>SUMIFS(PA!$K:$K,PA!$C:$C,C22,PA!$N:$N,'PI Fehidro'!$H$9)/1000</f>
        <v>80</v>
      </c>
      <c r="I22" s="68">
        <f>SUMIFS(PA!$K:$K,PA!$C:$C,C22,PA!$N:$N,'PI Fehidro'!$I$9)/1000</f>
        <v>0</v>
      </c>
      <c r="J22" s="68">
        <f>SUMIFS(PA!$L:$L,PA!$C:$C,C22,PA!$N:$N,'PI Fehidro'!$J$9)/1000</f>
        <v>80</v>
      </c>
      <c r="K22" s="68">
        <f>SUMIFS(PA!$L:$L,PA!$C:$C,C22,PA!$N:$N,'PI Fehidro'!$K$9)/1000</f>
        <v>0</v>
      </c>
      <c r="L22" s="68">
        <f t="shared" si="0"/>
        <v>160</v>
      </c>
      <c r="M22" s="68">
        <f t="shared" si="1"/>
        <v>0</v>
      </c>
      <c r="N22" s="68">
        <f t="shared" si="2"/>
        <v>160</v>
      </c>
      <c r="O22" s="68">
        <f t="shared" si="3"/>
        <v>0</v>
      </c>
      <c r="P22" s="86">
        <f t="shared" si="4"/>
        <v>5.5456946557575555E-2</v>
      </c>
      <c r="Q22" s="142">
        <f>SUM(P22:P26)</f>
        <v>5.5456946557575555E-2</v>
      </c>
      <c r="R22" s="14"/>
    </row>
    <row r="23" spans="1:18" s="10" customFormat="1" ht="30" customHeight="1" thickBot="1" x14ac:dyDescent="0.35">
      <c r="A23" s="71"/>
      <c r="B23" s="147"/>
      <c r="C23" s="54" t="s">
        <v>27</v>
      </c>
      <c r="D23" s="67">
        <f>SUMIFS(PA!$I:$I,PA!$C:$C,C23,PA!$N:$N,'PI Fehidro'!$D$9)/1000</f>
        <v>0</v>
      </c>
      <c r="E23" s="67">
        <f>SUMIFS(PA!$I:$I,PA!$C:$C,C23,PA!$N:$N,'PI Fehidro'!$E$9)/1000</f>
        <v>0</v>
      </c>
      <c r="F23" s="67">
        <f>SUMIFS(PA!$J:$J,PA!$C:$C,C23,PA!$N:$N,'PI Fehidro'!$F$9)/1000</f>
        <v>0</v>
      </c>
      <c r="G23" s="68">
        <f>SUMIFS(PA!$J:$J,PA!$C:$C,C23,PA!$N:$N,'PI Fehidro'!$G$9)/1000</f>
        <v>0</v>
      </c>
      <c r="H23" s="68">
        <f>SUMIFS(PA!$K:$K,PA!$C:$C,C23,PA!$N:$N,'PI Fehidro'!$H$9)/1000</f>
        <v>0</v>
      </c>
      <c r="I23" s="68">
        <f>SUMIFS(PA!$K:$K,PA!$C:$C,C23,PA!$N:$N,'PI Fehidro'!$I$9)/1000</f>
        <v>0</v>
      </c>
      <c r="J23" s="68">
        <f>SUMIFS(PA!$L:$L,PA!$C:$C,C23,PA!$N:$N,'PI Fehidro'!$J$9)/1000</f>
        <v>0</v>
      </c>
      <c r="K23" s="68">
        <f>SUMIFS(PA!$L:$L,PA!$C:$C,C23,PA!$N:$N,'PI Fehidro'!$K$9)/1000</f>
        <v>0</v>
      </c>
      <c r="L23" s="68">
        <f t="shared" si="0"/>
        <v>0</v>
      </c>
      <c r="M23" s="68">
        <f t="shared" si="1"/>
        <v>0</v>
      </c>
      <c r="N23" s="68">
        <f t="shared" si="2"/>
        <v>0</v>
      </c>
      <c r="O23" s="68">
        <f t="shared" si="3"/>
        <v>0</v>
      </c>
      <c r="P23" s="86">
        <f t="shared" si="4"/>
        <v>0</v>
      </c>
      <c r="Q23" s="142"/>
      <c r="R23" s="14"/>
    </row>
    <row r="24" spans="1:18" s="10" customFormat="1" ht="30" customHeight="1" thickBot="1" x14ac:dyDescent="0.35">
      <c r="A24" s="71"/>
      <c r="B24" s="147"/>
      <c r="C24" s="54" t="s">
        <v>28</v>
      </c>
      <c r="D24" s="67">
        <f>SUMIFS(PA!$I:$I,PA!$C:$C,C24,PA!$N:$N,'PI Fehidro'!$D$9)/1000</f>
        <v>0</v>
      </c>
      <c r="E24" s="67">
        <f>SUMIFS(PA!$I:$I,PA!$C:$C,C24,PA!$N:$N,'PI Fehidro'!$E$9)/1000</f>
        <v>0</v>
      </c>
      <c r="F24" s="67">
        <f>SUMIFS(PA!$J:$J,PA!$C:$C,C24,PA!$N:$N,'PI Fehidro'!$F$9)/1000</f>
        <v>0</v>
      </c>
      <c r="G24" s="68">
        <f>SUMIFS(PA!$J:$J,PA!$C:$C,C24,PA!$N:$N,'PI Fehidro'!$G$9)/1000</f>
        <v>0</v>
      </c>
      <c r="H24" s="68">
        <f>SUMIFS(PA!$K:$K,PA!$C:$C,C24,PA!$N:$N,'PI Fehidro'!$H$9)/1000</f>
        <v>0</v>
      </c>
      <c r="I24" s="68">
        <f>SUMIFS(PA!$K:$K,PA!$C:$C,C24,PA!$N:$N,'PI Fehidro'!$I$9)/1000</f>
        <v>0</v>
      </c>
      <c r="J24" s="68">
        <f>SUMIFS(PA!$L:$L,PA!$C:$C,C24,PA!$N:$N,'PI Fehidro'!$J$9)/1000</f>
        <v>0</v>
      </c>
      <c r="K24" s="68">
        <f>SUMIFS(PA!$L:$L,PA!$C:$C,C24,PA!$N:$N,'PI Fehidro'!$K$9)/1000</f>
        <v>0</v>
      </c>
      <c r="L24" s="68">
        <f t="shared" si="0"/>
        <v>0</v>
      </c>
      <c r="M24" s="68">
        <f t="shared" si="1"/>
        <v>0</v>
      </c>
      <c r="N24" s="68">
        <f t="shared" si="2"/>
        <v>0</v>
      </c>
      <c r="O24" s="68">
        <f t="shared" si="3"/>
        <v>0</v>
      </c>
      <c r="P24" s="86">
        <f t="shared" si="4"/>
        <v>0</v>
      </c>
      <c r="Q24" s="142"/>
      <c r="R24" s="14"/>
    </row>
    <row r="25" spans="1:18" s="10" customFormat="1" ht="30" customHeight="1" thickBot="1" x14ac:dyDescent="0.35">
      <c r="A25" s="71"/>
      <c r="B25" s="147"/>
      <c r="C25" s="54" t="s">
        <v>29</v>
      </c>
      <c r="D25" s="67">
        <f>SUMIFS(PA!$I:$I,PA!$C:$C,C25,PA!$N:$N,'PI Fehidro'!$D$9)/1000</f>
        <v>0</v>
      </c>
      <c r="E25" s="67">
        <f>SUMIFS(PA!$I:$I,PA!$C:$C,C25,PA!$N:$N,'PI Fehidro'!$E$9)/1000</f>
        <v>0</v>
      </c>
      <c r="F25" s="67">
        <f>SUMIFS(PA!$J:$J,PA!$C:$C,C25,PA!$N:$N,'PI Fehidro'!$F$9)/1000</f>
        <v>0</v>
      </c>
      <c r="G25" s="68">
        <f>SUMIFS(PA!$J:$J,PA!$C:$C,C25,PA!$N:$N,'PI Fehidro'!$G$9)/1000</f>
        <v>0</v>
      </c>
      <c r="H25" s="68">
        <f>SUMIFS(PA!$K:$K,PA!$C:$C,C25,PA!$N:$N,'PI Fehidro'!$H$9)/1000</f>
        <v>0</v>
      </c>
      <c r="I25" s="68">
        <f>SUMIFS(PA!$K:$K,PA!$C:$C,C25,PA!$N:$N,'PI Fehidro'!$I$9)/1000</f>
        <v>0</v>
      </c>
      <c r="J25" s="68">
        <f>SUMIFS(PA!$L:$L,PA!$C:$C,C25,PA!$N:$N,'PI Fehidro'!$J$9)/1000</f>
        <v>0</v>
      </c>
      <c r="K25" s="68">
        <f>SUMIFS(PA!$L:$L,PA!$C:$C,C25,PA!$N:$N,'PI Fehidro'!$K$9)/1000</f>
        <v>0</v>
      </c>
      <c r="L25" s="68">
        <f t="shared" si="0"/>
        <v>0</v>
      </c>
      <c r="M25" s="68">
        <f t="shared" si="1"/>
        <v>0</v>
      </c>
      <c r="N25" s="68">
        <f t="shared" si="2"/>
        <v>0</v>
      </c>
      <c r="O25" s="68">
        <f t="shared" si="3"/>
        <v>0</v>
      </c>
      <c r="P25" s="86">
        <f t="shared" si="4"/>
        <v>0</v>
      </c>
      <c r="Q25" s="142"/>
      <c r="R25" s="14"/>
    </row>
    <row r="26" spans="1:18" s="10" customFormat="1" ht="30" customHeight="1" thickBot="1" x14ac:dyDescent="0.35">
      <c r="A26" s="71"/>
      <c r="B26" s="148"/>
      <c r="C26" s="54" t="s">
        <v>30</v>
      </c>
      <c r="D26" s="67">
        <f>SUMIFS(PA!$I:$I,PA!$C:$C,C26,PA!$N:$N,'PI Fehidro'!$D$9)/1000</f>
        <v>0</v>
      </c>
      <c r="E26" s="67">
        <f>SUMIFS(PA!$I:$I,PA!$C:$C,C26,PA!$N:$N,'PI Fehidro'!$E$9)/1000</f>
        <v>0</v>
      </c>
      <c r="F26" s="67">
        <f>SUMIFS(PA!$J:$J,PA!$C:$C,C26,PA!$N:$N,'PI Fehidro'!$F$9)/1000</f>
        <v>0</v>
      </c>
      <c r="G26" s="68">
        <f>SUMIFS(PA!$J:$J,PA!$C:$C,C26,PA!$N:$N,'PI Fehidro'!$G$9)/1000</f>
        <v>0</v>
      </c>
      <c r="H26" s="68">
        <f>SUMIFS(PA!$K:$K,PA!$C:$C,C26,PA!$N:$N,'PI Fehidro'!$H$9)/1000</f>
        <v>0</v>
      </c>
      <c r="I26" s="68">
        <f>SUMIFS(PA!$K:$K,PA!$C:$C,C26,PA!$N:$N,'PI Fehidro'!$I$9)/1000</f>
        <v>0</v>
      </c>
      <c r="J26" s="68">
        <f>SUMIFS(PA!$L:$L,PA!$C:$C,C26,PA!$N:$N,'PI Fehidro'!$J$9)/1000</f>
        <v>0</v>
      </c>
      <c r="K26" s="68">
        <f>SUMIFS(PA!$L:$L,PA!$C:$C,C26,PA!$N:$N,'PI Fehidro'!$K$9)/1000</f>
        <v>0</v>
      </c>
      <c r="L26" s="68">
        <f t="shared" si="0"/>
        <v>0</v>
      </c>
      <c r="M26" s="68">
        <f t="shared" si="1"/>
        <v>0</v>
      </c>
      <c r="N26" s="68">
        <f t="shared" si="2"/>
        <v>0</v>
      </c>
      <c r="O26" s="68">
        <f t="shared" si="3"/>
        <v>0</v>
      </c>
      <c r="P26" s="86">
        <f t="shared" si="4"/>
        <v>0</v>
      </c>
      <c r="Q26" s="142"/>
      <c r="R26" s="14"/>
    </row>
    <row r="27" spans="1:18" s="10" customFormat="1" ht="30" customHeight="1" thickBot="1" x14ac:dyDescent="0.35">
      <c r="A27" s="71"/>
      <c r="B27" s="146" t="s">
        <v>10</v>
      </c>
      <c r="C27" s="54" t="s">
        <v>31</v>
      </c>
      <c r="D27" s="67">
        <f>SUMIFS(PA!$I:$I,PA!$C:$C,C27,PA!$N:$N,'PI Fehidro'!$D$9)/1000</f>
        <v>0</v>
      </c>
      <c r="E27" s="67">
        <f>SUMIFS(PA!$I:$I,PA!$C:$C,C27,PA!$N:$N,'PI Fehidro'!$E$9)/1000</f>
        <v>0</v>
      </c>
      <c r="F27" s="67">
        <f>SUMIFS(PA!$J:$J,PA!$C:$C,C27,PA!$N:$N,'PI Fehidro'!$F$9)/1000</f>
        <v>0</v>
      </c>
      <c r="G27" s="68">
        <f>SUMIFS(PA!$J:$J,PA!$C:$C,C27,PA!$N:$N,'PI Fehidro'!$G$9)/1000</f>
        <v>0</v>
      </c>
      <c r="H27" s="68">
        <f>SUMIFS(PA!$K:$K,PA!$C:$C,C27,PA!$N:$N,'PI Fehidro'!$H$9)/1000</f>
        <v>150</v>
      </c>
      <c r="I27" s="68">
        <f>SUMIFS(PA!$K:$K,PA!$C:$C,C27,PA!$N:$N,'PI Fehidro'!$I$9)/1000</f>
        <v>0</v>
      </c>
      <c r="J27" s="68">
        <f>SUMIFS(PA!$L:$L,PA!$C:$C,C27,PA!$N:$N,'PI Fehidro'!$J$9)/1000</f>
        <v>150</v>
      </c>
      <c r="K27" s="68">
        <f>SUMIFS(PA!$L:$L,PA!$C:$C,C27,PA!$N:$N,'PI Fehidro'!$K$9)/1000</f>
        <v>0</v>
      </c>
      <c r="L27" s="68">
        <f t="shared" si="0"/>
        <v>300</v>
      </c>
      <c r="M27" s="68">
        <f t="shared" si="1"/>
        <v>0</v>
      </c>
      <c r="N27" s="68">
        <f t="shared" si="2"/>
        <v>300</v>
      </c>
      <c r="O27" s="68">
        <f t="shared" si="3"/>
        <v>0</v>
      </c>
      <c r="P27" s="86">
        <f t="shared" si="4"/>
        <v>0.10398177479545417</v>
      </c>
      <c r="Q27" s="142">
        <f>SUM(P27:P28)</f>
        <v>0.10398177479545417</v>
      </c>
      <c r="R27" s="14"/>
    </row>
    <row r="28" spans="1:18" s="10" customFormat="1" ht="30" customHeight="1" thickBot="1" x14ac:dyDescent="0.35">
      <c r="A28" s="71"/>
      <c r="B28" s="147"/>
      <c r="C28" s="54" t="s">
        <v>140</v>
      </c>
      <c r="D28" s="67">
        <f>SUMIFS(PA!$I:$I,PA!$C:$C,C28,PA!$N:$N,'PI Fehidro'!$D$9)/1000</f>
        <v>0</v>
      </c>
      <c r="E28" s="67">
        <f>SUMIFS(PA!$I:$I,PA!$C:$C,C28,PA!$N:$N,'PI Fehidro'!$E$9)/1000</f>
        <v>0</v>
      </c>
      <c r="F28" s="67">
        <f>SUMIFS(PA!$J:$J,PA!$C:$C,C28,PA!$N:$N,'PI Fehidro'!$F$9)/1000</f>
        <v>0</v>
      </c>
      <c r="G28" s="68">
        <f>SUMIFS(PA!$J:$J,PA!$C:$C,C28,PA!$N:$N,'PI Fehidro'!$G$9)/1000</f>
        <v>0</v>
      </c>
      <c r="H28" s="68">
        <f>SUMIFS(PA!$K:$K,PA!$C:$C,C28,PA!$N:$N,'PI Fehidro'!$H$9)/1000</f>
        <v>0</v>
      </c>
      <c r="I28" s="68">
        <f>SUMIFS(PA!$K:$K,PA!$C:$C,C28,PA!$N:$N,'PI Fehidro'!$I$9)/1000</f>
        <v>0</v>
      </c>
      <c r="J28" s="68">
        <f>SUMIFS(PA!$L:$L,PA!$C:$C,C28,PA!$N:$N,'PI Fehidro'!$J$9)/1000</f>
        <v>0</v>
      </c>
      <c r="K28" s="68">
        <f>SUMIFS(PA!$L:$L,PA!$C:$C,C28,PA!$N:$N,'PI Fehidro'!$K$9)/1000</f>
        <v>0</v>
      </c>
      <c r="L28" s="68">
        <f t="shared" si="0"/>
        <v>0</v>
      </c>
      <c r="M28" s="68">
        <f t="shared" si="1"/>
        <v>0</v>
      </c>
      <c r="N28" s="68">
        <f t="shared" si="2"/>
        <v>0</v>
      </c>
      <c r="O28" s="68">
        <f t="shared" si="3"/>
        <v>0</v>
      </c>
      <c r="P28" s="86">
        <f t="shared" si="4"/>
        <v>0</v>
      </c>
      <c r="Q28" s="142"/>
      <c r="R28" s="14"/>
    </row>
    <row r="29" spans="1:18" s="10" customFormat="1" ht="30" customHeight="1" thickBot="1" x14ac:dyDescent="0.35">
      <c r="A29" s="71"/>
      <c r="B29" s="146" t="s">
        <v>11</v>
      </c>
      <c r="C29" s="54" t="s">
        <v>32</v>
      </c>
      <c r="D29" s="67">
        <f>SUMIFS(PA!$I:$I,PA!$C:$C,C29,PA!$N:$N,'PI Fehidro'!$D$9)/1000</f>
        <v>0</v>
      </c>
      <c r="E29" s="67">
        <f>SUMIFS(PA!$I:$I,PA!$C:$C,C29,PA!$N:$N,'PI Fehidro'!$E$9)/1000</f>
        <v>0</v>
      </c>
      <c r="F29" s="67">
        <f>SUMIFS(PA!$J:$J,PA!$C:$C,C29,PA!$N:$N,'PI Fehidro'!$F$9)/1000</f>
        <v>0</v>
      </c>
      <c r="G29" s="68">
        <f>SUMIFS(PA!$J:$J,PA!$C:$C,C29,PA!$N:$N,'PI Fehidro'!$G$9)/1000</f>
        <v>0</v>
      </c>
      <c r="H29" s="68">
        <f>SUMIFS(PA!$K:$K,PA!$C:$C,C29,PA!$N:$N,'PI Fehidro'!$H$9)/1000</f>
        <v>0</v>
      </c>
      <c r="I29" s="68">
        <f>SUMIFS(PA!$K:$K,PA!$C:$C,C29,PA!$N:$N,'PI Fehidro'!$I$9)/1000</f>
        <v>0</v>
      </c>
      <c r="J29" s="68">
        <f>SUMIFS(PA!$L:$L,PA!$C:$C,C29,PA!$N:$N,'PI Fehidro'!$J$9)/1000</f>
        <v>0</v>
      </c>
      <c r="K29" s="68">
        <f>SUMIFS(PA!$L:$L,PA!$C:$C,C29,PA!$N:$N,'PI Fehidro'!$K$9)/1000</f>
        <v>0</v>
      </c>
      <c r="L29" s="68">
        <f t="shared" si="0"/>
        <v>0</v>
      </c>
      <c r="M29" s="68">
        <f t="shared" si="1"/>
        <v>0</v>
      </c>
      <c r="N29" s="68">
        <f t="shared" si="2"/>
        <v>0</v>
      </c>
      <c r="O29" s="68">
        <f t="shared" si="3"/>
        <v>0</v>
      </c>
      <c r="P29" s="86">
        <f t="shared" si="4"/>
        <v>0</v>
      </c>
      <c r="Q29" s="143">
        <f>SUM(P29:P31)</f>
        <v>0</v>
      </c>
      <c r="R29" s="14"/>
    </row>
    <row r="30" spans="1:18" s="10" customFormat="1" ht="30" customHeight="1" thickBot="1" x14ac:dyDescent="0.35">
      <c r="A30" s="71"/>
      <c r="B30" s="147"/>
      <c r="C30" s="54" t="s">
        <v>33</v>
      </c>
      <c r="D30" s="67">
        <f>SUMIFS(PA!$I:$I,PA!$C:$C,C30,PA!$N:$N,'PI Fehidro'!$D$9)/1000</f>
        <v>0</v>
      </c>
      <c r="E30" s="67">
        <f>SUMIFS(PA!$I:$I,PA!$C:$C,C30,PA!$N:$N,'PI Fehidro'!$E$9)/1000</f>
        <v>0</v>
      </c>
      <c r="F30" s="67">
        <f>SUMIFS(PA!$J:$J,PA!$C:$C,C30,PA!$N:$N,'PI Fehidro'!$F$9)/1000</f>
        <v>0</v>
      </c>
      <c r="G30" s="68">
        <f>SUMIFS(PA!$J:$J,PA!$C:$C,C30,PA!$N:$N,'PI Fehidro'!$G$9)/1000</f>
        <v>0</v>
      </c>
      <c r="H30" s="68">
        <f>SUMIFS(PA!$K:$K,PA!$C:$C,C30,PA!$N:$N,'PI Fehidro'!$H$9)/1000</f>
        <v>0</v>
      </c>
      <c r="I30" s="68">
        <f>SUMIFS(PA!$K:$K,PA!$C:$C,C30,PA!$N:$N,'PI Fehidro'!$I$9)/1000</f>
        <v>0</v>
      </c>
      <c r="J30" s="68">
        <f>SUMIFS(PA!$L:$L,PA!$C:$C,C30,PA!$N:$N,'PI Fehidro'!$J$9)/1000</f>
        <v>0</v>
      </c>
      <c r="K30" s="68">
        <f>SUMIFS(PA!$L:$L,PA!$C:$C,C30,PA!$N:$N,'PI Fehidro'!$K$9)/1000</f>
        <v>0</v>
      </c>
      <c r="L30" s="68">
        <f t="shared" si="0"/>
        <v>0</v>
      </c>
      <c r="M30" s="68">
        <f t="shared" si="1"/>
        <v>0</v>
      </c>
      <c r="N30" s="68">
        <f t="shared" si="2"/>
        <v>0</v>
      </c>
      <c r="O30" s="68">
        <f t="shared" si="3"/>
        <v>0</v>
      </c>
      <c r="P30" s="86">
        <f t="shared" si="4"/>
        <v>0</v>
      </c>
      <c r="Q30" s="144"/>
      <c r="R30" s="14"/>
    </row>
    <row r="31" spans="1:18" s="10" customFormat="1" ht="30" customHeight="1" thickBot="1" x14ac:dyDescent="0.35">
      <c r="A31" s="71"/>
      <c r="B31" s="147"/>
      <c r="C31" s="54" t="s">
        <v>34</v>
      </c>
      <c r="D31" s="67">
        <f>SUMIFS(PA!$I:$I,PA!$C:$C,C31,PA!$N:$N,'PI Fehidro'!$D$9)/1000</f>
        <v>0</v>
      </c>
      <c r="E31" s="67">
        <f>SUMIFS(PA!$I:$I,PA!$C:$C,C31,PA!$N:$N,'PI Fehidro'!$E$9)/1000</f>
        <v>0</v>
      </c>
      <c r="F31" s="67">
        <f>SUMIFS(PA!$J:$J,PA!$C:$C,C31,PA!$N:$N,'PI Fehidro'!$F$9)/1000</f>
        <v>0</v>
      </c>
      <c r="G31" s="68">
        <f>SUMIFS(PA!$J:$J,PA!$C:$C,C31,PA!$N:$N,'PI Fehidro'!$G$9)/1000</f>
        <v>0</v>
      </c>
      <c r="H31" s="68">
        <f>SUMIFS(PA!$K:$K,PA!$C:$C,C31,PA!$N:$N,'PI Fehidro'!$H$9)/1000</f>
        <v>0</v>
      </c>
      <c r="I31" s="68">
        <f>SUMIFS(PA!$K:$K,PA!$C:$C,C31,PA!$N:$N,'PI Fehidro'!$I$9)/1000</f>
        <v>0</v>
      </c>
      <c r="J31" s="68">
        <f>SUMIFS(PA!$L:$L,PA!$C:$C,C31,PA!$N:$N,'PI Fehidro'!$J$9)/1000</f>
        <v>0</v>
      </c>
      <c r="K31" s="68">
        <f>SUMIFS(PA!$L:$L,PA!$C:$C,C31,PA!$N:$N,'PI Fehidro'!$K$9)/1000</f>
        <v>0</v>
      </c>
      <c r="L31" s="68">
        <f t="shared" si="0"/>
        <v>0</v>
      </c>
      <c r="M31" s="68">
        <f t="shared" si="1"/>
        <v>0</v>
      </c>
      <c r="N31" s="68">
        <f t="shared" si="2"/>
        <v>0</v>
      </c>
      <c r="O31" s="68">
        <f t="shared" si="3"/>
        <v>0</v>
      </c>
      <c r="P31" s="86">
        <f t="shared" si="4"/>
        <v>0</v>
      </c>
      <c r="Q31" s="145"/>
      <c r="R31" s="14"/>
    </row>
    <row r="32" spans="1:18" s="10" customFormat="1" ht="30" customHeight="1" thickBot="1" x14ac:dyDescent="0.35">
      <c r="A32" s="71"/>
      <c r="B32" s="146" t="s">
        <v>12</v>
      </c>
      <c r="C32" s="54" t="s">
        <v>35</v>
      </c>
      <c r="D32" s="67">
        <f>SUMIFS(PA!$I:$I,PA!$C:$C,C32,PA!$N:$N,'PI Fehidro'!$D$9)/1000</f>
        <v>0</v>
      </c>
      <c r="E32" s="67">
        <f>SUMIFS(PA!$I:$I,PA!$C:$C,C32,PA!$N:$N,'PI Fehidro'!$E$9)/1000</f>
        <v>0</v>
      </c>
      <c r="F32" s="67">
        <f>SUMIFS(PA!$J:$J,PA!$C:$C,C32,PA!$N:$N,'PI Fehidro'!$F$9)/1000</f>
        <v>0</v>
      </c>
      <c r="G32" s="68">
        <f>SUMIFS(PA!$J:$J,PA!$C:$C,C32,PA!$N:$N,'PI Fehidro'!$G$9)/1000</f>
        <v>0</v>
      </c>
      <c r="H32" s="68">
        <f>SUMIFS(PA!$K:$K,PA!$C:$C,C32,PA!$N:$N,'PI Fehidro'!$H$9)/1000</f>
        <v>0</v>
      </c>
      <c r="I32" s="68">
        <f>SUMIFS(PA!$K:$K,PA!$C:$C,C32,PA!$N:$N,'PI Fehidro'!$I$9)/1000</f>
        <v>0</v>
      </c>
      <c r="J32" s="68">
        <f>SUMIFS(PA!$L:$L,PA!$C:$C,C32,PA!$N:$N,'PI Fehidro'!$J$9)/1000</f>
        <v>0</v>
      </c>
      <c r="K32" s="68">
        <f>SUMIFS(PA!$L:$L,PA!$C:$C,C32,PA!$N:$N,'PI Fehidro'!$K$9)/1000</f>
        <v>0</v>
      </c>
      <c r="L32" s="68">
        <f t="shared" si="0"/>
        <v>0</v>
      </c>
      <c r="M32" s="68">
        <f t="shared" si="1"/>
        <v>0</v>
      </c>
      <c r="N32" s="68">
        <f t="shared" si="2"/>
        <v>0</v>
      </c>
      <c r="O32" s="68">
        <f t="shared" si="3"/>
        <v>0</v>
      </c>
      <c r="P32" s="86">
        <f t="shared" si="4"/>
        <v>0</v>
      </c>
      <c r="Q32" s="142">
        <f>SUM(P32:P34)</f>
        <v>0</v>
      </c>
    </row>
    <row r="33" spans="1:18" s="10" customFormat="1" ht="30" customHeight="1" thickBot="1" x14ac:dyDescent="0.35">
      <c r="A33" s="71"/>
      <c r="B33" s="147"/>
      <c r="C33" s="54" t="s">
        <v>36</v>
      </c>
      <c r="D33" s="67">
        <f>SUMIFS(PA!$I:$I,PA!$C:$C,C33,PA!$N:$N,'PI Fehidro'!$D$9)/1000</f>
        <v>0</v>
      </c>
      <c r="E33" s="67">
        <f>SUMIFS(PA!$I:$I,PA!$C:$C,C33,PA!$N:$N,'PI Fehidro'!$E$9)/1000</f>
        <v>0</v>
      </c>
      <c r="F33" s="67">
        <f>SUMIFS(PA!$J:$J,PA!$C:$C,C33,PA!$N:$N,'PI Fehidro'!$F$9)/1000</f>
        <v>0</v>
      </c>
      <c r="G33" s="68">
        <f>SUMIFS(PA!$J:$J,PA!$C:$C,C33,PA!$N:$N,'PI Fehidro'!$G$9)/1000</f>
        <v>0</v>
      </c>
      <c r="H33" s="68">
        <f>SUMIFS(PA!$K:$K,PA!$C:$C,C33,PA!$N:$N,'PI Fehidro'!$H$9)/1000</f>
        <v>0</v>
      </c>
      <c r="I33" s="68">
        <f>SUMIFS(PA!$K:$K,PA!$C:$C,C33,PA!$N:$N,'PI Fehidro'!$I$9)/1000</f>
        <v>0</v>
      </c>
      <c r="J33" s="68">
        <f>SUMIFS(PA!$L:$L,PA!$C:$C,C33,PA!$N:$N,'PI Fehidro'!$J$9)/1000</f>
        <v>0</v>
      </c>
      <c r="K33" s="68">
        <f>SUMIFS(PA!$L:$L,PA!$C:$C,C33,PA!$N:$N,'PI Fehidro'!$K$9)/1000</f>
        <v>0</v>
      </c>
      <c r="L33" s="68">
        <f t="shared" si="0"/>
        <v>0</v>
      </c>
      <c r="M33" s="68">
        <f t="shared" si="1"/>
        <v>0</v>
      </c>
      <c r="N33" s="68">
        <f t="shared" si="2"/>
        <v>0</v>
      </c>
      <c r="O33" s="68">
        <f t="shared" si="3"/>
        <v>0</v>
      </c>
      <c r="P33" s="86">
        <f t="shared" si="4"/>
        <v>0</v>
      </c>
      <c r="Q33" s="142"/>
    </row>
    <row r="34" spans="1:18" s="10" customFormat="1" ht="30" customHeight="1" thickBot="1" x14ac:dyDescent="0.35">
      <c r="A34" s="71"/>
      <c r="B34" s="148"/>
      <c r="C34" s="54" t="s">
        <v>37</v>
      </c>
      <c r="D34" s="67">
        <f>SUMIFS(PA!$I:$I,PA!$C:$C,C34,PA!$N:$N,'PI Fehidro'!$D$9)/1000</f>
        <v>0</v>
      </c>
      <c r="E34" s="67">
        <f>SUMIFS(PA!$I:$I,PA!$C:$C,C34,PA!$N:$N,'PI Fehidro'!$E$9)/1000</f>
        <v>0</v>
      </c>
      <c r="F34" s="67">
        <f>SUMIFS(PA!$J:$J,PA!$C:$C,C34,PA!$N:$N,'PI Fehidro'!$F$9)/1000</f>
        <v>0</v>
      </c>
      <c r="G34" s="68">
        <f>SUMIFS(PA!$J:$J,PA!$C:$C,C34,PA!$N:$N,'PI Fehidro'!$G$9)/1000</f>
        <v>0</v>
      </c>
      <c r="H34" s="68">
        <f>SUMIFS(PA!$K:$K,PA!$C:$C,C34,PA!$N:$N,'PI Fehidro'!$H$9)/1000</f>
        <v>0</v>
      </c>
      <c r="I34" s="68">
        <f>SUMIFS(PA!$K:$K,PA!$C:$C,C34,PA!$N:$N,'PI Fehidro'!$I$9)/1000</f>
        <v>0</v>
      </c>
      <c r="J34" s="68">
        <f>SUMIFS(PA!$L:$L,PA!$C:$C,C34,PA!$N:$N,'PI Fehidro'!$J$9)/1000</f>
        <v>0</v>
      </c>
      <c r="K34" s="68">
        <f>SUMIFS(PA!$L:$L,PA!$C:$C,C34,PA!$N:$N,'PI Fehidro'!$K$9)/1000</f>
        <v>0</v>
      </c>
      <c r="L34" s="68">
        <f t="shared" si="0"/>
        <v>0</v>
      </c>
      <c r="M34" s="68">
        <f t="shared" si="1"/>
        <v>0</v>
      </c>
      <c r="N34" s="68">
        <f t="shared" si="2"/>
        <v>0</v>
      </c>
      <c r="O34" s="68">
        <f t="shared" si="3"/>
        <v>0</v>
      </c>
      <c r="P34" s="86">
        <f t="shared" si="4"/>
        <v>0</v>
      </c>
      <c r="Q34" s="142"/>
    </row>
    <row r="35" spans="1:18" s="10" customFormat="1" ht="30" customHeight="1" thickBot="1" x14ac:dyDescent="0.35">
      <c r="A35" s="71"/>
      <c r="B35" s="146" t="s">
        <v>13</v>
      </c>
      <c r="C35" s="54" t="s">
        <v>38</v>
      </c>
      <c r="D35" s="67">
        <f>SUMIFS(PA!$I:$I,PA!$C:$C,C35,PA!$N:$N,'PI Fehidro'!$D$9)/1000</f>
        <v>453.15509000000003</v>
      </c>
      <c r="E35" s="67">
        <f>SUMIFS(PA!$I:$I,PA!$C:$C,C35,PA!$N:$N,'PI Fehidro'!$E$9)/1000</f>
        <v>0</v>
      </c>
      <c r="F35" s="67">
        <f>SUMIFS(PA!$J:$J,PA!$C:$C,C35,PA!$N:$N,'PI Fehidro'!$F$9)/1000</f>
        <v>620.38916000000006</v>
      </c>
      <c r="G35" s="68">
        <f>SUMIFS(PA!$J:$J,PA!$C:$C,C35,PA!$N:$N,'PI Fehidro'!$G$9)/1000</f>
        <v>183.98073000000002</v>
      </c>
      <c r="H35" s="68">
        <f>SUMIFS(PA!$K:$K,PA!$C:$C,C35,PA!$N:$N,'PI Fehidro'!$H$9)/1000</f>
        <v>150</v>
      </c>
      <c r="I35" s="68">
        <f>SUMIFS(PA!$K:$K,PA!$C:$C,C35,PA!$N:$N,'PI Fehidro'!$I$9)/1000</f>
        <v>0</v>
      </c>
      <c r="J35" s="68">
        <f>SUMIFS(PA!$L:$L,PA!$C:$C,C35,PA!$N:$N,'PI Fehidro'!$J$9)/1000</f>
        <v>150</v>
      </c>
      <c r="K35" s="68">
        <f>SUMIFS(PA!$L:$L,PA!$C:$C,C35,PA!$N:$N,'PI Fehidro'!$K$9)/1000</f>
        <v>0</v>
      </c>
      <c r="L35" s="68">
        <f t="shared" si="0"/>
        <v>1373.5442500000001</v>
      </c>
      <c r="M35" s="68">
        <f t="shared" si="1"/>
        <v>183.98073000000002</v>
      </c>
      <c r="N35" s="68">
        <f>D35+F35+H35+J35</f>
        <v>1373.5442500000001</v>
      </c>
      <c r="O35" s="68">
        <f t="shared" si="3"/>
        <v>183.98073000000002</v>
      </c>
      <c r="P35" s="86">
        <f t="shared" si="4"/>
        <v>0.53984737236218094</v>
      </c>
      <c r="Q35" s="142">
        <f>SUM(P35:P37)</f>
        <v>0.53984737236218094</v>
      </c>
    </row>
    <row r="36" spans="1:18" s="10" customFormat="1" ht="30" customHeight="1" thickBot="1" x14ac:dyDescent="0.35">
      <c r="A36" s="71"/>
      <c r="B36" s="147"/>
      <c r="C36" s="54" t="s">
        <v>39</v>
      </c>
      <c r="D36" s="67">
        <f>SUMIFS(PA!$I:$I,PA!$C:$C,C36,PA!$N:$N,'PI Fehidro'!$D$9)/1000</f>
        <v>0</v>
      </c>
      <c r="E36" s="67">
        <f>SUMIFS(PA!$I:$I,PA!$C:$C,C36,PA!$N:$N,'PI Fehidro'!$E$9)/1000</f>
        <v>0</v>
      </c>
      <c r="F36" s="67">
        <f>SUMIFS(PA!$J:$J,PA!$C:$C,C36,PA!$N:$N,'PI Fehidro'!$F$9)/1000</f>
        <v>0</v>
      </c>
      <c r="G36" s="68">
        <f>SUMIFS(PA!$J:$J,PA!$C:$C,C36,PA!$N:$N,'PI Fehidro'!$G$9)/1000</f>
        <v>0</v>
      </c>
      <c r="H36" s="68">
        <f>SUMIFS(PA!$K:$K,PA!$C:$C,C36,PA!$N:$N,'PI Fehidro'!$H$9)/1000</f>
        <v>0</v>
      </c>
      <c r="I36" s="68">
        <f>SUMIFS(PA!$K:$K,PA!$C:$C,C36,PA!$N:$N,'PI Fehidro'!$I$9)/1000</f>
        <v>0</v>
      </c>
      <c r="J36" s="68">
        <f>SUMIFS(PA!$L:$L,PA!$C:$C,C36,PA!$N:$N,'PI Fehidro'!$J$9)/1000</f>
        <v>0</v>
      </c>
      <c r="K36" s="68">
        <f>SUMIFS(PA!$L:$L,PA!$C:$C,C36,PA!$N:$N,'PI Fehidro'!$K$9)/1000</f>
        <v>0</v>
      </c>
      <c r="L36" s="68">
        <f t="shared" si="0"/>
        <v>0</v>
      </c>
      <c r="M36" s="68">
        <f t="shared" si="1"/>
        <v>0</v>
      </c>
      <c r="N36" s="68">
        <f t="shared" si="2"/>
        <v>0</v>
      </c>
      <c r="O36" s="68">
        <f t="shared" si="3"/>
        <v>0</v>
      </c>
      <c r="P36" s="86">
        <f t="shared" si="4"/>
        <v>0</v>
      </c>
      <c r="Q36" s="142"/>
    </row>
    <row r="37" spans="1:18" s="10" customFormat="1" ht="30" customHeight="1" thickBot="1" x14ac:dyDescent="0.35">
      <c r="A37" s="71"/>
      <c r="B37" s="148"/>
      <c r="C37" s="54" t="s">
        <v>40</v>
      </c>
      <c r="D37" s="67">
        <f>SUMIFS(PA!$I:$I,PA!$C:$C,C37,PA!$N:$N,'PI Fehidro'!$D$9)/1000</f>
        <v>0</v>
      </c>
      <c r="E37" s="67">
        <f>SUMIFS(PA!$I:$I,PA!$C:$C,C37,PA!$N:$N,'PI Fehidro'!$E$9)/1000</f>
        <v>0</v>
      </c>
      <c r="F37" s="67">
        <f>SUMIFS(PA!$J:$J,PA!$C:$C,C37,PA!$N:$N,'PI Fehidro'!$F$9)/1000</f>
        <v>0</v>
      </c>
      <c r="G37" s="68">
        <f>SUMIFS(PA!$J:$J,PA!$C:$C,C37,PA!$N:$N,'PI Fehidro'!$G$9)/1000</f>
        <v>0</v>
      </c>
      <c r="H37" s="68">
        <f>SUMIFS(PA!$K:$K,PA!$C:$C,C37,PA!$N:$N,'PI Fehidro'!$H$9)/1000</f>
        <v>0</v>
      </c>
      <c r="I37" s="68">
        <f>SUMIFS(PA!$K:$K,PA!$C:$C,C37,PA!$N:$N,'PI Fehidro'!$I$9)/1000</f>
        <v>0</v>
      </c>
      <c r="J37" s="68">
        <f>SUMIFS(PA!$L:$L,PA!$C:$C,C37,PA!$N:$N,'PI Fehidro'!$J$9)/1000</f>
        <v>0</v>
      </c>
      <c r="K37" s="68">
        <f>SUMIFS(PA!$L:$L,PA!$C:$C,C37,PA!$N:$N,'PI Fehidro'!$K$9)/1000</f>
        <v>0</v>
      </c>
      <c r="L37" s="68">
        <f t="shared" si="0"/>
        <v>0</v>
      </c>
      <c r="M37" s="68">
        <f t="shared" si="1"/>
        <v>0</v>
      </c>
      <c r="N37" s="68">
        <f t="shared" si="2"/>
        <v>0</v>
      </c>
      <c r="O37" s="68">
        <f t="shared" si="3"/>
        <v>0</v>
      </c>
      <c r="P37" s="86">
        <f t="shared" si="4"/>
        <v>0</v>
      </c>
      <c r="Q37" s="142"/>
    </row>
    <row r="38" spans="1:18" s="10" customFormat="1" ht="30" customHeight="1" thickBot="1" x14ac:dyDescent="0.35">
      <c r="A38" s="71"/>
      <c r="B38" s="146" t="s">
        <v>14</v>
      </c>
      <c r="C38" s="54" t="s">
        <v>41</v>
      </c>
      <c r="D38" s="67">
        <f>SUMIFS(PA!$I:$I,PA!$C:$C,C38,PA!$N:$N,'PI Fehidro'!$D$9)/1000</f>
        <v>0</v>
      </c>
      <c r="E38" s="67">
        <f>SUMIFS(PA!$I:$I,PA!$C:$C,C38,PA!$N:$N,'PI Fehidro'!$E$9)/1000</f>
        <v>0</v>
      </c>
      <c r="F38" s="67">
        <f>SUMIFS(PA!$J:$J,PA!$C:$C,C38,PA!$N:$N,'PI Fehidro'!$F$9)/1000</f>
        <v>0</v>
      </c>
      <c r="G38" s="68">
        <f>SUMIFS(PA!$J:$J,PA!$C:$C,C38,PA!$N:$N,'PI Fehidro'!$G$9)/1000</f>
        <v>0</v>
      </c>
      <c r="H38" s="68">
        <f>SUMIFS(PA!$K:$K,PA!$C:$C,C38,PA!$N:$N,'PI Fehidro'!$H$9)/1000</f>
        <v>0</v>
      </c>
      <c r="I38" s="68">
        <f>SUMIFS(PA!$K:$K,PA!$C:$C,C38,PA!$N:$N,'PI Fehidro'!$I$9)/1000</f>
        <v>50</v>
      </c>
      <c r="J38" s="68">
        <f>SUMIFS(PA!$L:$L,PA!$C:$C,C38,PA!$N:$N,'PI Fehidro'!$J$9)/1000</f>
        <v>0</v>
      </c>
      <c r="K38" s="68">
        <f>SUMIFS(PA!$L:$L,PA!$C:$C,C38,PA!$N:$N,'PI Fehidro'!$K$9)/1000</f>
        <v>0</v>
      </c>
      <c r="L38" s="68">
        <f t="shared" si="0"/>
        <v>0</v>
      </c>
      <c r="M38" s="68">
        <f t="shared" si="1"/>
        <v>50</v>
      </c>
      <c r="N38" s="68">
        <f t="shared" si="2"/>
        <v>0</v>
      </c>
      <c r="O38" s="68">
        <f t="shared" si="3"/>
        <v>50</v>
      </c>
      <c r="P38" s="86">
        <f t="shared" si="4"/>
        <v>1.7330295799242362E-2</v>
      </c>
      <c r="Q38" s="142">
        <f>SUM(P38:P40)</f>
        <v>0.12266383366703744</v>
      </c>
    </row>
    <row r="39" spans="1:18" s="10" customFormat="1" ht="30" customHeight="1" thickBot="1" x14ac:dyDescent="0.35">
      <c r="A39" s="71"/>
      <c r="B39" s="147"/>
      <c r="C39" s="54" t="s">
        <v>42</v>
      </c>
      <c r="D39" s="67">
        <f>SUMIFS(PA!$I:$I,PA!$C:$C,C39,PA!$N:$N,'PI Fehidro'!$D$9)/1000</f>
        <v>0</v>
      </c>
      <c r="E39" s="67">
        <f>SUMIFS(PA!$I:$I,PA!$C:$C,C39,PA!$N:$N,'PI Fehidro'!$E$9)/1000</f>
        <v>0</v>
      </c>
      <c r="F39" s="67">
        <f>SUMIFS(PA!$J:$J,PA!$C:$C,C39,PA!$N:$N,'PI Fehidro'!$F$9)/1000</f>
        <v>0</v>
      </c>
      <c r="G39" s="68">
        <f>SUMIFS(PA!$J:$J,PA!$C:$C,C39,PA!$N:$N,'PI Fehidro'!$G$9)/1000</f>
        <v>0</v>
      </c>
      <c r="H39" s="68">
        <f>SUMIFS(PA!$K:$K,PA!$C:$C,C39,PA!$N:$N,'PI Fehidro'!$H$9)/1000</f>
        <v>0</v>
      </c>
      <c r="I39" s="68">
        <f>SUMIFS(PA!$K:$K,PA!$C:$C,C39,PA!$N:$N,'PI Fehidro'!$I$9)/1000</f>
        <v>0</v>
      </c>
      <c r="J39" s="68">
        <f>SUMIFS(PA!$L:$L,PA!$C:$C,C39,PA!$N:$N,'PI Fehidro'!$J$9)/1000</f>
        <v>0</v>
      </c>
      <c r="K39" s="68">
        <f>SUMIFS(PA!$L:$L,PA!$C:$C,C39,PA!$N:$N,'PI Fehidro'!$K$9)/1000</f>
        <v>75</v>
      </c>
      <c r="L39" s="68">
        <f t="shared" si="0"/>
        <v>0</v>
      </c>
      <c r="M39" s="68">
        <f t="shared" si="1"/>
        <v>75</v>
      </c>
      <c r="N39" s="68">
        <f t="shared" si="2"/>
        <v>0</v>
      </c>
      <c r="O39" s="68">
        <f t="shared" si="3"/>
        <v>75</v>
      </c>
      <c r="P39" s="86">
        <f t="shared" si="4"/>
        <v>2.5995443698863543E-2</v>
      </c>
      <c r="Q39" s="142"/>
    </row>
    <row r="40" spans="1:18" s="10" customFormat="1" ht="30" customHeight="1" thickBot="1" x14ac:dyDescent="0.35">
      <c r="A40" s="71"/>
      <c r="B40" s="148"/>
      <c r="C40" s="54" t="s">
        <v>43</v>
      </c>
      <c r="D40" s="67">
        <f>SUMIFS(PA!$I:$I,PA!$C:$C,C40,PA!$N:$N,'PI Fehidro'!$D$9)/1000</f>
        <v>0</v>
      </c>
      <c r="E40" s="67">
        <f>SUMIFS(PA!$I:$I,PA!$C:$C,C40,PA!$N:$N,'PI Fehidro'!$E$9)/1000</f>
        <v>0</v>
      </c>
      <c r="F40" s="67">
        <f>SUMIFS(PA!$J:$J,PA!$C:$C,C40,PA!$N:$N,'PI Fehidro'!$F$9)/1000</f>
        <v>108.9</v>
      </c>
      <c r="G40" s="68">
        <f>SUMIFS(PA!$J:$J,PA!$C:$C,C40,PA!$N:$N,'PI Fehidro'!$G$9)/1000</f>
        <v>0</v>
      </c>
      <c r="H40" s="68">
        <f>SUMIFS(PA!$K:$K,PA!$C:$C,C40,PA!$N:$N,'PI Fehidro'!$H$9)/1000</f>
        <v>60</v>
      </c>
      <c r="I40" s="68">
        <f>SUMIFS(PA!$K:$K,PA!$C:$C,C40,PA!$N:$N,'PI Fehidro'!$I$9)/1000</f>
        <v>0</v>
      </c>
      <c r="J40" s="68">
        <f>SUMIFS(PA!$L:$L,PA!$C:$C,C40,PA!$N:$N,'PI Fehidro'!$J$9)/1000</f>
        <v>0</v>
      </c>
      <c r="K40" s="68">
        <f>SUMIFS(PA!$L:$L,PA!$C:$C,C40,PA!$N:$N,'PI Fehidro'!$K$9)/1000</f>
        <v>60</v>
      </c>
      <c r="L40" s="68">
        <f>D40+F40+H40+J40</f>
        <v>168.9</v>
      </c>
      <c r="M40" s="68">
        <f t="shared" si="1"/>
        <v>60</v>
      </c>
      <c r="N40" s="68">
        <f t="shared" si="2"/>
        <v>168.9</v>
      </c>
      <c r="O40" s="68">
        <f>E40+G40+I40+K40</f>
        <v>60</v>
      </c>
      <c r="P40" s="86">
        <f t="shared" si="4"/>
        <v>7.9338094168931533E-2</v>
      </c>
      <c r="Q40" s="142"/>
    </row>
    <row r="41" spans="1:18" ht="34.950000000000003" customHeight="1" x14ac:dyDescent="0.25">
      <c r="B41" s="136" t="s">
        <v>63</v>
      </c>
      <c r="C41" s="137"/>
      <c r="D41" s="61">
        <f>SUM(D10:D40)</f>
        <v>453.15509000000003</v>
      </c>
      <c r="E41" s="61">
        <f>SUM(E10:E40)</f>
        <v>0</v>
      </c>
      <c r="F41" s="61">
        <f t="shared" ref="F41:L41" si="5">SUM(F10:F40)</f>
        <v>729.28916000000004</v>
      </c>
      <c r="G41" s="61">
        <f t="shared" si="5"/>
        <v>183.98073000000002</v>
      </c>
      <c r="H41" s="61">
        <f>SUM(H10:H40)</f>
        <v>563.29</v>
      </c>
      <c r="I41" s="61">
        <f t="shared" si="5"/>
        <v>180</v>
      </c>
      <c r="J41" s="61">
        <f t="shared" si="5"/>
        <v>640.40599999999995</v>
      </c>
      <c r="K41" s="61">
        <f t="shared" si="5"/>
        <v>135</v>
      </c>
      <c r="L41" s="61">
        <f t="shared" si="5"/>
        <v>2386.1402500000004</v>
      </c>
      <c r="M41" s="61">
        <f>SUM(M10:M40)</f>
        <v>498.98072999999999</v>
      </c>
      <c r="N41" s="61">
        <f>D41+F41+H41+J41</f>
        <v>2386.1402499999999</v>
      </c>
      <c r="O41" s="61">
        <f>E41+G41+I41+K41</f>
        <v>498.98072999999999</v>
      </c>
      <c r="P41" s="3"/>
      <c r="Q41" s="62"/>
    </row>
    <row r="42" spans="1:18" ht="34.950000000000003" customHeight="1" x14ac:dyDescent="0.3">
      <c r="A42" s="5"/>
      <c r="B42" s="132" t="s">
        <v>78</v>
      </c>
      <c r="C42" s="132"/>
      <c r="D42" s="132"/>
      <c r="E42" s="132"/>
      <c r="F42" s="131">
        <f>SUM(D41:K41)</f>
        <v>2885.1209799999997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6"/>
    </row>
    <row r="43" spans="1:18" ht="34.950000000000003" customHeight="1" thickBot="1" x14ac:dyDescent="0.35">
      <c r="B43" s="121" t="s">
        <v>64</v>
      </c>
      <c r="C43" s="138"/>
      <c r="D43" s="131">
        <f>SUM(D41:K41)</f>
        <v>2885.1209799999997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6"/>
    </row>
    <row r="44" spans="1:18" ht="25.2" customHeight="1" x14ac:dyDescent="0.3">
      <c r="D44" s="63"/>
      <c r="E44" s="63"/>
      <c r="F44" s="63"/>
      <c r="G44" s="63"/>
      <c r="H44" s="63"/>
      <c r="I44" s="63"/>
      <c r="J44" s="63"/>
      <c r="K44" s="82"/>
      <c r="L44" s="63"/>
      <c r="M44" s="63"/>
      <c r="N44" s="63"/>
      <c r="O44" s="63"/>
      <c r="P44" s="64"/>
      <c r="Q44" s="20"/>
    </row>
    <row r="45" spans="1:18" ht="25.2" customHeight="1" x14ac:dyDescent="0.3">
      <c r="B45" s="26" t="s">
        <v>4</v>
      </c>
      <c r="C45" s="24"/>
      <c r="D45" s="24"/>
      <c r="E45" s="24"/>
      <c r="F45" s="24"/>
      <c r="G45" s="24"/>
      <c r="H45" s="24"/>
      <c r="I45" s="13"/>
      <c r="J45" s="13"/>
      <c r="K45" s="83"/>
      <c r="P45" s="22"/>
    </row>
    <row r="46" spans="1:18" ht="25.2" customHeight="1" x14ac:dyDescent="0.3">
      <c r="B46" s="13" t="s">
        <v>55</v>
      </c>
      <c r="C46" s="13"/>
      <c r="D46" s="13" t="s">
        <v>54</v>
      </c>
      <c r="E46" s="13"/>
      <c r="F46" s="24"/>
      <c r="G46" s="24"/>
      <c r="H46" s="24"/>
      <c r="I46" s="13"/>
      <c r="J46" s="13"/>
      <c r="P46" s="22"/>
    </row>
    <row r="47" spans="1:18" ht="25.2" customHeight="1" x14ac:dyDescent="0.3">
      <c r="B47" s="13" t="s">
        <v>56</v>
      </c>
      <c r="C47" s="13"/>
      <c r="D47" s="13" t="s">
        <v>57</v>
      </c>
      <c r="E47" s="13"/>
      <c r="F47" s="24"/>
      <c r="G47" s="24"/>
      <c r="H47" s="24"/>
      <c r="I47" s="13"/>
      <c r="J47" s="13"/>
      <c r="P47" s="22"/>
    </row>
    <row r="48" spans="1:18" ht="25.2" customHeight="1" x14ac:dyDescent="0.3">
      <c r="B48" s="43" t="s">
        <v>51</v>
      </c>
      <c r="C48" s="43"/>
      <c r="D48" s="24" t="s">
        <v>94</v>
      </c>
      <c r="E48" s="24"/>
      <c r="F48" s="24"/>
      <c r="G48" s="24"/>
      <c r="H48" s="24"/>
      <c r="I48" s="13"/>
      <c r="J48" s="13"/>
      <c r="P48" s="22"/>
    </row>
    <row r="49" spans="1:16" ht="25.2" customHeight="1" x14ac:dyDescent="0.3">
      <c r="B49" s="16"/>
      <c r="C49" s="16"/>
      <c r="D49" s="24"/>
      <c r="E49" s="24"/>
      <c r="F49" s="24"/>
      <c r="G49" s="24"/>
      <c r="H49" s="24"/>
      <c r="I49" s="13"/>
      <c r="J49" s="13"/>
      <c r="P49" s="22"/>
    </row>
    <row r="50" spans="1:16" ht="25.2" customHeight="1" x14ac:dyDescent="0.3">
      <c r="B50" s="26" t="s">
        <v>71</v>
      </c>
      <c r="C50" s="24"/>
      <c r="D50" s="24"/>
      <c r="E50" s="24"/>
      <c r="F50" s="24"/>
      <c r="G50" s="24"/>
      <c r="H50" s="24"/>
      <c r="I50" s="13"/>
      <c r="J50" s="13"/>
      <c r="P50" s="22"/>
    </row>
    <row r="51" spans="1:16" ht="25.2" customHeight="1" x14ac:dyDescent="0.3">
      <c r="A51" s="13"/>
      <c r="B51" s="16"/>
      <c r="C51" s="16"/>
      <c r="D51" s="16"/>
      <c r="E51" s="16"/>
      <c r="F51" s="16"/>
      <c r="G51" s="16"/>
      <c r="H51" s="16"/>
      <c r="I51" s="13"/>
      <c r="P51" s="22"/>
    </row>
    <row r="54" spans="1:16" ht="34.950000000000003" customHeight="1" x14ac:dyDescent="0.3"/>
    <row r="55" spans="1:16" ht="34.950000000000003" customHeight="1" x14ac:dyDescent="0.3"/>
    <row r="56" spans="1:16" ht="34.950000000000003" customHeight="1" x14ac:dyDescent="0.3"/>
    <row r="57" spans="1:16" ht="34.950000000000003" customHeight="1" x14ac:dyDescent="0.3"/>
  </sheetData>
  <mergeCells count="39">
    <mergeCell ref="C4:F4"/>
    <mergeCell ref="C2:F2"/>
    <mergeCell ref="C3:F3"/>
    <mergeCell ref="B35:B37"/>
    <mergeCell ref="B38:B40"/>
    <mergeCell ref="Q32:Q34"/>
    <mergeCell ref="B10:B16"/>
    <mergeCell ref="B17:B21"/>
    <mergeCell ref="Q35:Q37"/>
    <mergeCell ref="Q38:Q40"/>
    <mergeCell ref="B32:B34"/>
    <mergeCell ref="O7:O9"/>
    <mergeCell ref="B6:Q6"/>
    <mergeCell ref="P7:P9"/>
    <mergeCell ref="J8:K8"/>
    <mergeCell ref="D7:G7"/>
    <mergeCell ref="B7:B9"/>
    <mergeCell ref="C7:C9"/>
    <mergeCell ref="D8:E8"/>
    <mergeCell ref="F8:G8"/>
    <mergeCell ref="H8:I8"/>
    <mergeCell ref="H7:K7"/>
    <mergeCell ref="N7:N9"/>
    <mergeCell ref="D43:Q43"/>
    <mergeCell ref="B42:E42"/>
    <mergeCell ref="L7:L9"/>
    <mergeCell ref="M7:M9"/>
    <mergeCell ref="F42:Q42"/>
    <mergeCell ref="B41:C41"/>
    <mergeCell ref="B43:C43"/>
    <mergeCell ref="Q7:Q9"/>
    <mergeCell ref="Q10:Q16"/>
    <mergeCell ref="Q17:Q21"/>
    <mergeCell ref="Q22:Q26"/>
    <mergeCell ref="Q27:Q28"/>
    <mergeCell ref="Q29:Q31"/>
    <mergeCell ref="B22:B26"/>
    <mergeCell ref="B27:B28"/>
    <mergeCell ref="B29:B31"/>
  </mergeCells>
  <conditionalFormatting sqref="G2">
    <cfRule type="cellIs" dxfId="3" priority="5" operator="lessThan">
      <formula>0.251</formula>
    </cfRule>
    <cfRule type="cellIs" dxfId="2" priority="6" operator="greaterThan">
      <formula>0.251</formula>
    </cfRule>
  </conditionalFormatting>
  <conditionalFormatting sqref="G3">
    <cfRule type="cellIs" dxfId="1" priority="3" operator="lessThan">
      <formula>0.6</formula>
    </cfRule>
    <cfRule type="cellIs" dxfId="0" priority="4" operator="greaterThan">
      <formula>0.6</formula>
    </cfRule>
  </conditionalFormatting>
  <pageMargins left="0.25" right="0.25" top="0.75" bottom="0.75" header="0.3" footer="0.3"/>
  <pageSetup paperSize="9" scale="45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zoomScale="55" zoomScaleNormal="55" workbookViewId="0">
      <pane ySplit="5" topLeftCell="A24" activePane="bottomLeft" state="frozen"/>
      <selection pane="bottomLeft" activeCell="H42" sqref="H42"/>
    </sheetView>
  </sheetViews>
  <sheetFormatPr defaultColWidth="8.88671875" defaultRowHeight="25.2" customHeight="1" x14ac:dyDescent="0.3"/>
  <cols>
    <col min="1" max="1" width="4.6640625" style="1" customWidth="1"/>
    <col min="2" max="2" width="10.6640625" style="2" customWidth="1"/>
    <col min="3" max="3" width="10.6640625" style="50" customWidth="1"/>
    <col min="4" max="15" width="18.6640625" style="1" customWidth="1"/>
    <col min="16" max="16" width="18.6640625" style="2" customWidth="1"/>
    <col min="17" max="17" width="21.33203125" style="21" customWidth="1"/>
    <col min="18" max="16384" width="8.88671875" style="1"/>
  </cols>
  <sheetData>
    <row r="1" spans="1:18" ht="13.95" customHeight="1" thickBot="1" x14ac:dyDescent="0.3">
      <c r="B1" s="3"/>
      <c r="C1" s="8"/>
      <c r="D1" s="3"/>
      <c r="E1" s="3"/>
      <c r="F1" s="3"/>
      <c r="G1" s="17"/>
      <c r="H1" s="17"/>
      <c r="I1" s="17"/>
      <c r="J1" s="17"/>
      <c r="K1" s="17"/>
      <c r="L1" s="17"/>
      <c r="M1" s="17"/>
      <c r="N1" s="17"/>
      <c r="O1" s="17"/>
      <c r="P1" s="3"/>
      <c r="Q1" s="18"/>
    </row>
    <row r="2" spans="1:18" ht="25.2" customHeight="1" thickBot="1" x14ac:dyDescent="0.3">
      <c r="A2" s="5"/>
      <c r="B2" s="152" t="s">
        <v>66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5"/>
      <c r="R2" s="6"/>
    </row>
    <row r="3" spans="1:18" ht="25.2" customHeight="1" thickBot="1" x14ac:dyDescent="0.35">
      <c r="A3" s="5"/>
      <c r="B3" s="139" t="s">
        <v>44</v>
      </c>
      <c r="C3" s="139" t="s">
        <v>45</v>
      </c>
      <c r="D3" s="158" t="s">
        <v>59</v>
      </c>
      <c r="E3" s="158"/>
      <c r="F3" s="158"/>
      <c r="G3" s="158"/>
      <c r="H3" s="170" t="s">
        <v>60</v>
      </c>
      <c r="I3" s="171"/>
      <c r="J3" s="171"/>
      <c r="K3" s="171"/>
      <c r="L3" s="139" t="s">
        <v>67</v>
      </c>
      <c r="M3" s="139" t="s">
        <v>68</v>
      </c>
      <c r="N3" s="161" t="s">
        <v>81</v>
      </c>
      <c r="O3" s="161" t="s">
        <v>82</v>
      </c>
      <c r="P3" s="161" t="s">
        <v>83</v>
      </c>
      <c r="Q3" s="161" t="s">
        <v>84</v>
      </c>
    </row>
    <row r="4" spans="1:18" ht="25.2" customHeight="1" thickBot="1" x14ac:dyDescent="0.35">
      <c r="A4" s="5"/>
      <c r="B4" s="140"/>
      <c r="C4" s="140"/>
      <c r="D4" s="172">
        <v>2020</v>
      </c>
      <c r="E4" s="173"/>
      <c r="F4" s="172">
        <v>2021</v>
      </c>
      <c r="G4" s="173"/>
      <c r="H4" s="174">
        <v>2022</v>
      </c>
      <c r="I4" s="175"/>
      <c r="J4" s="174">
        <v>2023</v>
      </c>
      <c r="K4" s="175"/>
      <c r="L4" s="140"/>
      <c r="M4" s="140"/>
      <c r="N4" s="162"/>
      <c r="O4" s="162"/>
      <c r="P4" s="162"/>
      <c r="Q4" s="162"/>
    </row>
    <row r="5" spans="1:18" ht="31.2" customHeight="1" thickBot="1" x14ac:dyDescent="0.35">
      <c r="A5" s="5"/>
      <c r="B5" s="141"/>
      <c r="C5" s="141"/>
      <c r="D5" s="25" t="s">
        <v>5</v>
      </c>
      <c r="E5" s="51" t="s">
        <v>6</v>
      </c>
      <c r="F5" s="25" t="s">
        <v>5</v>
      </c>
      <c r="G5" s="51" t="s">
        <v>6</v>
      </c>
      <c r="H5" s="52" t="s">
        <v>5</v>
      </c>
      <c r="I5" s="53" t="s">
        <v>6</v>
      </c>
      <c r="J5" s="52" t="s">
        <v>5</v>
      </c>
      <c r="K5" s="53" t="s">
        <v>6</v>
      </c>
      <c r="L5" s="141"/>
      <c r="M5" s="141"/>
      <c r="N5" s="163"/>
      <c r="O5" s="163"/>
      <c r="P5" s="163"/>
      <c r="Q5" s="163"/>
    </row>
    <row r="6" spans="1:18" ht="30" customHeight="1" thickBot="1" x14ac:dyDescent="0.35">
      <c r="A6" s="5"/>
      <c r="B6" s="146" t="s">
        <v>7</v>
      </c>
      <c r="C6" s="54" t="s">
        <v>15</v>
      </c>
      <c r="D6" s="55">
        <f>'PI Fehidro'!D10+'PI Fehidro'!E10</f>
        <v>0</v>
      </c>
      <c r="E6" s="55">
        <f>(SUMIF(PA!C:C,C6,PA!I:I)/1000)-D6</f>
        <v>0</v>
      </c>
      <c r="F6" s="55">
        <f>'PI Fehidro'!F10+'PI Fehidro'!G10</f>
        <v>0</v>
      </c>
      <c r="G6" s="55">
        <f>(SUMIF(PA!C:C,C6,PA!J:J)/1000)-F6</f>
        <v>0</v>
      </c>
      <c r="H6" s="56">
        <f>'PI Fehidro'!H10+'PI Fehidro'!I10</f>
        <v>0</v>
      </c>
      <c r="I6" s="55">
        <f>(SUMIF(PA!C:C,C6,PA!K:K)/1000)-H6</f>
        <v>0</v>
      </c>
      <c r="J6" s="56">
        <f>'PI Fehidro'!J10+'PI Fehidro'!K10</f>
        <v>0</v>
      </c>
      <c r="K6" s="55">
        <f>(SUMIF(PA!C:C,C6,PA!L:L)/1000)-J6</f>
        <v>0</v>
      </c>
      <c r="L6" s="56">
        <f>D6+F6+H6+J6</f>
        <v>0</v>
      </c>
      <c r="M6" s="56">
        <f>E6+G6+I6+K6</f>
        <v>0</v>
      </c>
      <c r="N6" s="56">
        <f>F6+H6+J6</f>
        <v>0</v>
      </c>
      <c r="O6" s="56">
        <f>G6+I6+K6</f>
        <v>0</v>
      </c>
      <c r="P6" s="57">
        <f>SUM(F6:K6)/$F$38</f>
        <v>0</v>
      </c>
      <c r="Q6" s="168">
        <f>SUM(P6:P12)</f>
        <v>0.16124680923249557</v>
      </c>
      <c r="R6" s="6"/>
    </row>
    <row r="7" spans="1:18" ht="30" customHeight="1" thickBot="1" x14ac:dyDescent="0.35">
      <c r="A7" s="5"/>
      <c r="B7" s="147"/>
      <c r="C7" s="54" t="s">
        <v>16</v>
      </c>
      <c r="D7" s="55">
        <f>'PI Fehidro'!D11+'PI Fehidro'!E11</f>
        <v>0</v>
      </c>
      <c r="E7" s="55">
        <f>(SUMIF(PA!C:C,C7,PA!I:I)/1000)-D7</f>
        <v>0</v>
      </c>
      <c r="F7" s="55">
        <f>'PI Fehidro'!F11+'PI Fehidro'!G11</f>
        <v>0</v>
      </c>
      <c r="G7" s="55">
        <f>(SUMIF(PA!C:C,C7,PA!J:J)/1000)-F7</f>
        <v>0</v>
      </c>
      <c r="H7" s="56">
        <f>'PI Fehidro'!H11+'PI Fehidro'!I11</f>
        <v>130</v>
      </c>
      <c r="I7" s="55">
        <f>(SUMIF(PA!C:C,C7,PA!K:K)/1000)-H7</f>
        <v>150</v>
      </c>
      <c r="J7" s="56">
        <f>'PI Fehidro'!J11+'PI Fehidro'!K11</f>
        <v>90</v>
      </c>
      <c r="K7" s="55">
        <f>(SUMIF(PA!C:C,C7,PA!L:L)/1000)-J7</f>
        <v>300</v>
      </c>
      <c r="L7" s="56">
        <f t="shared" ref="L7:L36" si="0">D7+F7+H7+J7</f>
        <v>220</v>
      </c>
      <c r="M7" s="56">
        <f t="shared" ref="M7:M36" si="1">E7+G7+I7+K7</f>
        <v>450</v>
      </c>
      <c r="N7" s="56">
        <f t="shared" ref="N7:N36" si="2">F7+H7+J7</f>
        <v>220</v>
      </c>
      <c r="O7" s="56">
        <f t="shared" ref="O7:O36" si="3">G7+I7+K7</f>
        <v>450</v>
      </c>
      <c r="P7" s="65">
        <f t="shared" ref="P7:P36" si="4">SUM(F7:K7)/$F$38</f>
        <v>0.16124680923249557</v>
      </c>
      <c r="Q7" s="168"/>
      <c r="R7" s="6"/>
    </row>
    <row r="8" spans="1:18" ht="30" customHeight="1" thickBot="1" x14ac:dyDescent="0.35">
      <c r="A8" s="5"/>
      <c r="B8" s="147"/>
      <c r="C8" s="54" t="s">
        <v>46</v>
      </c>
      <c r="D8" s="55">
        <f>'PI Fehidro'!D12+'PI Fehidro'!E12</f>
        <v>0</v>
      </c>
      <c r="E8" s="55">
        <f>(SUMIF(PA!C:C,C8,PA!I:I)/1000)-D8</f>
        <v>0</v>
      </c>
      <c r="F8" s="55">
        <f>'PI Fehidro'!F12+'PI Fehidro'!G12</f>
        <v>0</v>
      </c>
      <c r="G8" s="55">
        <f>(SUMIF(PA!C:C,C8,PA!J:J)/1000)-F8</f>
        <v>0</v>
      </c>
      <c r="H8" s="56">
        <f>'PI Fehidro'!H12+'PI Fehidro'!I12</f>
        <v>0</v>
      </c>
      <c r="I8" s="55">
        <f>(SUMIF(PA!C:C,C8,PA!K:K)/1000)-H8</f>
        <v>0</v>
      </c>
      <c r="J8" s="56">
        <f>'PI Fehidro'!J12+'PI Fehidro'!K12</f>
        <v>0</v>
      </c>
      <c r="K8" s="55">
        <f>(SUMIF(PA!C:C,C8,PA!L:L)/1000)-J8</f>
        <v>0</v>
      </c>
      <c r="L8" s="56">
        <f t="shared" si="0"/>
        <v>0</v>
      </c>
      <c r="M8" s="56">
        <f t="shared" si="1"/>
        <v>0</v>
      </c>
      <c r="N8" s="56">
        <f t="shared" si="2"/>
        <v>0</v>
      </c>
      <c r="O8" s="56">
        <f t="shared" si="3"/>
        <v>0</v>
      </c>
      <c r="P8" s="65">
        <f t="shared" si="4"/>
        <v>0</v>
      </c>
      <c r="Q8" s="168"/>
      <c r="R8" s="6"/>
    </row>
    <row r="9" spans="1:18" ht="30" customHeight="1" thickBot="1" x14ac:dyDescent="0.35">
      <c r="A9" s="5"/>
      <c r="B9" s="147"/>
      <c r="C9" s="54" t="s">
        <v>17</v>
      </c>
      <c r="D9" s="55">
        <f>'PI Fehidro'!D13+'PI Fehidro'!E13</f>
        <v>0</v>
      </c>
      <c r="E9" s="55">
        <f>(SUMIF(PA!C:C,C9,PA!I:I)/1000)-D9</f>
        <v>0</v>
      </c>
      <c r="F9" s="55">
        <f>'PI Fehidro'!F13+'PI Fehidro'!G13</f>
        <v>0</v>
      </c>
      <c r="G9" s="55">
        <f>(SUMIF(PA!C:C,C9,PA!J:J)/1000)-F9</f>
        <v>0</v>
      </c>
      <c r="H9" s="56">
        <f>'PI Fehidro'!H13+'PI Fehidro'!I13</f>
        <v>0</v>
      </c>
      <c r="I9" s="55">
        <f>(SUMIF(PA!C:C,C9,PA!K:K)/1000)-H9</f>
        <v>0</v>
      </c>
      <c r="J9" s="56">
        <f>'PI Fehidro'!J13+'PI Fehidro'!K13</f>
        <v>0</v>
      </c>
      <c r="K9" s="55">
        <f>(SUMIF(PA!C:C,C9,PA!L:L)/1000)-J9</f>
        <v>0</v>
      </c>
      <c r="L9" s="56">
        <f t="shared" si="0"/>
        <v>0</v>
      </c>
      <c r="M9" s="56">
        <f t="shared" si="1"/>
        <v>0</v>
      </c>
      <c r="N9" s="56">
        <f t="shared" si="2"/>
        <v>0</v>
      </c>
      <c r="O9" s="56">
        <f t="shared" si="3"/>
        <v>0</v>
      </c>
      <c r="P9" s="65">
        <f t="shared" si="4"/>
        <v>0</v>
      </c>
      <c r="Q9" s="168"/>
      <c r="R9" s="6"/>
    </row>
    <row r="10" spans="1:18" ht="30" customHeight="1" thickBot="1" x14ac:dyDescent="0.35">
      <c r="A10" s="5"/>
      <c r="B10" s="147"/>
      <c r="C10" s="54" t="s">
        <v>18</v>
      </c>
      <c r="D10" s="55">
        <f>'PI Fehidro'!D14+'PI Fehidro'!E14</f>
        <v>0</v>
      </c>
      <c r="E10" s="55">
        <f>(SUMIF(PA!C:C,C10,PA!I:I)/1000)-D10</f>
        <v>0</v>
      </c>
      <c r="F10" s="55">
        <f>'PI Fehidro'!F14+'PI Fehidro'!G14</f>
        <v>0</v>
      </c>
      <c r="G10" s="55">
        <f>(SUMIF(PA!C:C,C10,PA!J:J)/1000)-F10</f>
        <v>0</v>
      </c>
      <c r="H10" s="56">
        <f>'PI Fehidro'!H14+'PI Fehidro'!I14</f>
        <v>0</v>
      </c>
      <c r="I10" s="55">
        <f>(SUMIF(PA!C:C,C10,PA!K:K)/1000)-H10</f>
        <v>0</v>
      </c>
      <c r="J10" s="56">
        <f>'PI Fehidro'!J14+'PI Fehidro'!K14</f>
        <v>0</v>
      </c>
      <c r="K10" s="55">
        <f>(SUMIF(PA!C:C,C10,PA!L:L)/1000)-J10</f>
        <v>0</v>
      </c>
      <c r="L10" s="56">
        <f t="shared" si="0"/>
        <v>0</v>
      </c>
      <c r="M10" s="56">
        <f t="shared" si="1"/>
        <v>0</v>
      </c>
      <c r="N10" s="56">
        <f t="shared" si="2"/>
        <v>0</v>
      </c>
      <c r="O10" s="56">
        <f t="shared" si="3"/>
        <v>0</v>
      </c>
      <c r="P10" s="65">
        <f t="shared" si="4"/>
        <v>0</v>
      </c>
      <c r="Q10" s="168"/>
      <c r="R10" s="6"/>
    </row>
    <row r="11" spans="1:18" ht="30" customHeight="1" thickBot="1" x14ac:dyDescent="0.35">
      <c r="A11" s="5"/>
      <c r="B11" s="147"/>
      <c r="C11" s="54" t="s">
        <v>19</v>
      </c>
      <c r="D11" s="55">
        <f>'PI Fehidro'!D15+'PI Fehidro'!E15</f>
        <v>0</v>
      </c>
      <c r="E11" s="55">
        <f>(SUMIF(PA!C:C,C11,PA!I:I)/1000)-D11</f>
        <v>0</v>
      </c>
      <c r="F11" s="55">
        <f>'PI Fehidro'!F15+'PI Fehidro'!G15</f>
        <v>0</v>
      </c>
      <c r="G11" s="55">
        <f>(SUMIF(PA!C:C,C11,PA!J:J)/1000)-F11</f>
        <v>0</v>
      </c>
      <c r="H11" s="56">
        <f>'PI Fehidro'!H15+'PI Fehidro'!I15</f>
        <v>0</v>
      </c>
      <c r="I11" s="55">
        <f>(SUMIF(PA!C:C,C11,PA!K:K)/1000)-H11</f>
        <v>0</v>
      </c>
      <c r="J11" s="56">
        <f>'PI Fehidro'!J15+'PI Fehidro'!K15</f>
        <v>0</v>
      </c>
      <c r="K11" s="55">
        <f>(SUMIF(PA!C:C,C11,PA!L:L)/1000)-J11</f>
        <v>0</v>
      </c>
      <c r="L11" s="56">
        <f t="shared" si="0"/>
        <v>0</v>
      </c>
      <c r="M11" s="56">
        <f t="shared" si="1"/>
        <v>0</v>
      </c>
      <c r="N11" s="56">
        <f t="shared" si="2"/>
        <v>0</v>
      </c>
      <c r="O11" s="56">
        <f t="shared" si="3"/>
        <v>0</v>
      </c>
      <c r="P11" s="65">
        <f t="shared" si="4"/>
        <v>0</v>
      </c>
      <c r="Q11" s="168"/>
      <c r="R11" s="6"/>
    </row>
    <row r="12" spans="1:18" ht="30" customHeight="1" thickBot="1" x14ac:dyDescent="0.35">
      <c r="A12" s="5"/>
      <c r="B12" s="148"/>
      <c r="C12" s="54" t="s">
        <v>20</v>
      </c>
      <c r="D12" s="55">
        <f>'PI Fehidro'!D16+'PI Fehidro'!E16</f>
        <v>0</v>
      </c>
      <c r="E12" s="55">
        <f>(SUMIF(PA!C:C,C12,PA!I:I)/1000)-D12</f>
        <v>0</v>
      </c>
      <c r="F12" s="55">
        <f>'PI Fehidro'!F16+'PI Fehidro'!G16</f>
        <v>0</v>
      </c>
      <c r="G12" s="55">
        <f>(SUMIF(PA!C:C,C12,PA!J:J)/1000)-F12</f>
        <v>0</v>
      </c>
      <c r="H12" s="56">
        <f>'PI Fehidro'!H16+'PI Fehidro'!I16</f>
        <v>0</v>
      </c>
      <c r="I12" s="55">
        <f>(SUMIF(PA!C:C,C12,PA!K:K)/1000)-H12</f>
        <v>0</v>
      </c>
      <c r="J12" s="56">
        <f>'PI Fehidro'!J16+'PI Fehidro'!K16</f>
        <v>0</v>
      </c>
      <c r="K12" s="55">
        <f>(SUMIF(PA!C:C,C12,PA!L:L)/1000)-J12</f>
        <v>0</v>
      </c>
      <c r="L12" s="56">
        <f t="shared" si="0"/>
        <v>0</v>
      </c>
      <c r="M12" s="56">
        <f t="shared" si="1"/>
        <v>0</v>
      </c>
      <c r="N12" s="56">
        <f t="shared" si="2"/>
        <v>0</v>
      </c>
      <c r="O12" s="56">
        <f t="shared" si="3"/>
        <v>0</v>
      </c>
      <c r="P12" s="65">
        <f t="shared" si="4"/>
        <v>0</v>
      </c>
      <c r="Q12" s="168"/>
      <c r="R12" s="6"/>
    </row>
    <row r="13" spans="1:18" ht="30" customHeight="1" thickBot="1" x14ac:dyDescent="0.35">
      <c r="B13" s="146" t="s">
        <v>8</v>
      </c>
      <c r="C13" s="54" t="s">
        <v>21</v>
      </c>
      <c r="D13" s="55">
        <f>'PI Fehidro'!D17+'PI Fehidro'!E17</f>
        <v>0</v>
      </c>
      <c r="E13" s="55">
        <f>(SUMIF(PA!C:C,C13,PA!I:I)/1000)-D13</f>
        <v>0</v>
      </c>
      <c r="F13" s="55">
        <f>'PI Fehidro'!F17+'PI Fehidro'!G17</f>
        <v>0</v>
      </c>
      <c r="G13" s="55">
        <f>(SUMIF(PA!C:C,C13,PA!J:J)/1000)-F13</f>
        <v>0</v>
      </c>
      <c r="H13" s="56">
        <f>'PI Fehidro'!H17+'PI Fehidro'!I17</f>
        <v>0</v>
      </c>
      <c r="I13" s="55">
        <f>(SUMIF(PA!C:C,C13,PA!K:K)/1000)-H13</f>
        <v>0</v>
      </c>
      <c r="J13" s="56">
        <f>'PI Fehidro'!J17+'PI Fehidro'!K17</f>
        <v>70</v>
      </c>
      <c r="K13" s="55">
        <f>(SUMIF(PA!C:C,C13,PA!L:L)/1000)-J13</f>
        <v>0</v>
      </c>
      <c r="L13" s="56">
        <f t="shared" si="0"/>
        <v>70</v>
      </c>
      <c r="M13" s="56">
        <f t="shared" si="1"/>
        <v>0</v>
      </c>
      <c r="N13" s="56">
        <f t="shared" si="2"/>
        <v>70</v>
      </c>
      <c r="O13" s="56">
        <f t="shared" si="3"/>
        <v>0</v>
      </c>
      <c r="P13" s="65">
        <f t="shared" si="4"/>
        <v>1.6846681561604016E-2</v>
      </c>
      <c r="Q13" s="168">
        <f>SUM(P13:P17)</f>
        <v>0.1428829636628294</v>
      </c>
      <c r="R13" s="6"/>
    </row>
    <row r="14" spans="1:18" ht="30" customHeight="1" thickBot="1" x14ac:dyDescent="0.35">
      <c r="B14" s="147"/>
      <c r="C14" s="54" t="s">
        <v>22</v>
      </c>
      <c r="D14" s="55">
        <f>'PI Fehidro'!D18+'PI Fehidro'!E18</f>
        <v>0</v>
      </c>
      <c r="E14" s="55">
        <f>(SUMIF(PA!C:C,C14,PA!I:I)/1000)-D14</f>
        <v>0</v>
      </c>
      <c r="F14" s="55">
        <f>'PI Fehidro'!F18+'PI Fehidro'!G18</f>
        <v>0</v>
      </c>
      <c r="G14" s="55">
        <f>(SUMIF(PA!C:C,C14,PA!J:J)/1000)-F14</f>
        <v>0</v>
      </c>
      <c r="H14" s="56">
        <f>'PI Fehidro'!H18+'PI Fehidro'!I18</f>
        <v>0</v>
      </c>
      <c r="I14" s="55">
        <f>(SUMIF(PA!C:C,C14,PA!K:K)/1000)-H14</f>
        <v>0</v>
      </c>
      <c r="J14" s="56">
        <f>'PI Fehidro'!J18+'PI Fehidro'!K18</f>
        <v>0</v>
      </c>
      <c r="K14" s="55">
        <f>(SUMIF(PA!C:C,C14,PA!L:L)/1000)-J14</f>
        <v>0</v>
      </c>
      <c r="L14" s="56">
        <f t="shared" si="0"/>
        <v>0</v>
      </c>
      <c r="M14" s="56">
        <f t="shared" si="1"/>
        <v>0</v>
      </c>
      <c r="N14" s="56">
        <f t="shared" si="2"/>
        <v>0</v>
      </c>
      <c r="O14" s="56">
        <f t="shared" si="3"/>
        <v>0</v>
      </c>
      <c r="P14" s="65">
        <f t="shared" si="4"/>
        <v>0</v>
      </c>
      <c r="Q14" s="168"/>
      <c r="R14" s="6"/>
    </row>
    <row r="15" spans="1:18" ht="30" customHeight="1" thickBot="1" x14ac:dyDescent="0.35">
      <c r="B15" s="147"/>
      <c r="C15" s="54" t="s">
        <v>23</v>
      </c>
      <c r="D15" s="55">
        <f>'PI Fehidro'!D19+'PI Fehidro'!E19</f>
        <v>0</v>
      </c>
      <c r="E15" s="55">
        <f>(SUMIF(PA!C:C,C15,PA!I:I)/1000)-D15</f>
        <v>0</v>
      </c>
      <c r="F15" s="55">
        <f>'PI Fehidro'!F19+'PI Fehidro'!G19</f>
        <v>0</v>
      </c>
      <c r="G15" s="55">
        <f>(SUMIF(PA!C:C,C15,PA!J:J)/1000)-F15</f>
        <v>0</v>
      </c>
      <c r="H15" s="56">
        <f>'PI Fehidro'!H19+'PI Fehidro'!I19</f>
        <v>0</v>
      </c>
      <c r="I15" s="55">
        <f>(SUMIF(PA!C:C,C15,PA!K:K)/1000)-H15</f>
        <v>0</v>
      </c>
      <c r="J15" s="56">
        <f>'PI Fehidro'!J19+'PI Fehidro'!K19</f>
        <v>0</v>
      </c>
      <c r="K15" s="55">
        <f>(SUMIF(PA!C:C,C15,PA!L:L)/1000)-J15</f>
        <v>0</v>
      </c>
      <c r="L15" s="56">
        <f t="shared" si="0"/>
        <v>0</v>
      </c>
      <c r="M15" s="56">
        <f t="shared" si="1"/>
        <v>0</v>
      </c>
      <c r="N15" s="56">
        <f t="shared" si="2"/>
        <v>0</v>
      </c>
      <c r="O15" s="56">
        <f t="shared" si="3"/>
        <v>0</v>
      </c>
      <c r="P15" s="65">
        <f t="shared" si="4"/>
        <v>0</v>
      </c>
      <c r="Q15" s="168"/>
      <c r="R15" s="6"/>
    </row>
    <row r="16" spans="1:18" ht="30" customHeight="1" thickBot="1" x14ac:dyDescent="0.35">
      <c r="B16" s="147"/>
      <c r="C16" s="54" t="s">
        <v>24</v>
      </c>
      <c r="D16" s="55">
        <f>'PI Fehidro'!D20+'PI Fehidro'!E20</f>
        <v>0</v>
      </c>
      <c r="E16" s="55">
        <f>(SUMIF(PA!C:C,C16,PA!I:I)/1000)-D16</f>
        <v>0</v>
      </c>
      <c r="F16" s="55">
        <f>'PI Fehidro'!F20+'PI Fehidro'!G20</f>
        <v>0</v>
      </c>
      <c r="G16" s="55">
        <f>(SUMIF(PA!C:C,C16,PA!J:J)/1000)-F16</f>
        <v>0</v>
      </c>
      <c r="H16" s="56">
        <f>'PI Fehidro'!H20+'PI Fehidro'!I20</f>
        <v>0</v>
      </c>
      <c r="I16" s="55">
        <f>(SUMIF(PA!C:C,C16,PA!K:K)/1000)-H16</f>
        <v>0</v>
      </c>
      <c r="J16" s="56">
        <f>'PI Fehidro'!J20+'PI Fehidro'!K20</f>
        <v>0</v>
      </c>
      <c r="K16" s="55">
        <f>(SUMIF(PA!C:C,C16,PA!L:L)/1000)-J16</f>
        <v>0</v>
      </c>
      <c r="L16" s="56">
        <f t="shared" si="0"/>
        <v>0</v>
      </c>
      <c r="M16" s="56">
        <f t="shared" si="1"/>
        <v>0</v>
      </c>
      <c r="N16" s="56">
        <f t="shared" si="2"/>
        <v>0</v>
      </c>
      <c r="O16" s="56">
        <f t="shared" si="3"/>
        <v>0</v>
      </c>
      <c r="P16" s="65">
        <f t="shared" si="4"/>
        <v>0</v>
      </c>
      <c r="Q16" s="168"/>
      <c r="R16" s="6"/>
    </row>
    <row r="17" spans="2:18" ht="30" customHeight="1" thickBot="1" x14ac:dyDescent="0.35">
      <c r="B17" s="148"/>
      <c r="C17" s="54" t="s">
        <v>25</v>
      </c>
      <c r="D17" s="55">
        <f>'PI Fehidro'!D21+'PI Fehidro'!E21</f>
        <v>0</v>
      </c>
      <c r="E17" s="55">
        <f>(SUMIF(PA!C:C,C17,PA!I:I)/1000)-D17</f>
        <v>0</v>
      </c>
      <c r="F17" s="55">
        <f>'PI Fehidro'!F21+'PI Fehidro'!G21</f>
        <v>0</v>
      </c>
      <c r="G17" s="55">
        <f>(SUMIF(PA!C:C,C17,PA!J:J)/1000)-F17</f>
        <v>0</v>
      </c>
      <c r="H17" s="56">
        <f>'PI Fehidro'!H21+'PI Fehidro'!I21</f>
        <v>123.29</v>
      </c>
      <c r="I17" s="55">
        <f>(SUMIF(PA!C:C,C17,PA!K:K)/1000)-H17</f>
        <v>300</v>
      </c>
      <c r="J17" s="56">
        <f>'PI Fehidro'!J21+'PI Fehidro'!K21</f>
        <v>100.40600000000001</v>
      </c>
      <c r="K17" s="55">
        <f>(SUMIF(PA!C:C,C17,PA!L:L)/1000)-J17</f>
        <v>0</v>
      </c>
      <c r="L17" s="56">
        <f t="shared" si="0"/>
        <v>223.69600000000003</v>
      </c>
      <c r="M17" s="56">
        <f t="shared" si="1"/>
        <v>300</v>
      </c>
      <c r="N17" s="56">
        <f t="shared" si="2"/>
        <v>223.69600000000003</v>
      </c>
      <c r="O17" s="56">
        <f t="shared" si="3"/>
        <v>300</v>
      </c>
      <c r="P17" s="65">
        <f t="shared" si="4"/>
        <v>0.12603628210122539</v>
      </c>
      <c r="Q17" s="168"/>
      <c r="R17" s="6"/>
    </row>
    <row r="18" spans="2:18" ht="30" customHeight="1" thickBot="1" x14ac:dyDescent="0.35">
      <c r="B18" s="146" t="s">
        <v>9</v>
      </c>
      <c r="C18" s="54" t="s">
        <v>26</v>
      </c>
      <c r="D18" s="55">
        <f>'PI Fehidro'!D22+'PI Fehidro'!E22</f>
        <v>0</v>
      </c>
      <c r="E18" s="55">
        <f>(SUMIF(PA!C:C,C18,PA!I:I)/1000)-D18</f>
        <v>0</v>
      </c>
      <c r="F18" s="55">
        <f>'PI Fehidro'!F22+'PI Fehidro'!G22</f>
        <v>0</v>
      </c>
      <c r="G18" s="55">
        <f>(SUMIF(PA!C:C,C18,PA!J:J)/1000)-F18</f>
        <v>0</v>
      </c>
      <c r="H18" s="56">
        <f>'PI Fehidro'!H22+'PI Fehidro'!I22</f>
        <v>80</v>
      </c>
      <c r="I18" s="55">
        <f>(SUMIF(PA!C:C,C18,PA!K:K)/1000)-H18</f>
        <v>0</v>
      </c>
      <c r="J18" s="56">
        <f>'PI Fehidro'!J22+'PI Fehidro'!K22</f>
        <v>80</v>
      </c>
      <c r="K18" s="55">
        <f>(SUMIF(PA!C:C,C18,PA!L:L)/1000)-J18</f>
        <v>0</v>
      </c>
      <c r="L18" s="56">
        <f t="shared" si="0"/>
        <v>160</v>
      </c>
      <c r="M18" s="56">
        <f t="shared" si="1"/>
        <v>0</v>
      </c>
      <c r="N18" s="56">
        <f t="shared" si="2"/>
        <v>160</v>
      </c>
      <c r="O18" s="56">
        <f t="shared" si="3"/>
        <v>0</v>
      </c>
      <c r="P18" s="65">
        <f t="shared" si="4"/>
        <v>3.8506700712237746E-2</v>
      </c>
      <c r="Q18" s="168">
        <f>SUM(P18:P22)</f>
        <v>7.4606732629960634E-2</v>
      </c>
      <c r="R18" s="6"/>
    </row>
    <row r="19" spans="2:18" ht="30" customHeight="1" thickBot="1" x14ac:dyDescent="0.35">
      <c r="B19" s="147"/>
      <c r="C19" s="54" t="s">
        <v>27</v>
      </c>
      <c r="D19" s="55">
        <f>'PI Fehidro'!D23+'PI Fehidro'!E23</f>
        <v>0</v>
      </c>
      <c r="E19" s="55">
        <f>(SUMIF(PA!C:C,C19,PA!I:I)/1000)-D19</f>
        <v>0</v>
      </c>
      <c r="F19" s="55">
        <f>'PI Fehidro'!F23+'PI Fehidro'!G23</f>
        <v>0</v>
      </c>
      <c r="G19" s="55">
        <f>(SUMIF(PA!C:C,C19,PA!J:J)/1000)-F19</f>
        <v>0</v>
      </c>
      <c r="H19" s="56">
        <f>'PI Fehidro'!H23+'PI Fehidro'!I23</f>
        <v>0</v>
      </c>
      <c r="I19" s="55">
        <f>(SUMIF(PA!C:C,C19,PA!K:K)/1000)-H19</f>
        <v>0</v>
      </c>
      <c r="J19" s="56">
        <f>'PI Fehidro'!J23+'PI Fehidro'!K23</f>
        <v>0</v>
      </c>
      <c r="K19" s="55">
        <f>(SUMIF(PA!C:C,C19,PA!L:L)/1000)-J19</f>
        <v>0</v>
      </c>
      <c r="L19" s="56">
        <f t="shared" si="0"/>
        <v>0</v>
      </c>
      <c r="M19" s="56">
        <f t="shared" si="1"/>
        <v>0</v>
      </c>
      <c r="N19" s="56">
        <f t="shared" si="2"/>
        <v>0</v>
      </c>
      <c r="O19" s="56">
        <f t="shared" si="3"/>
        <v>0</v>
      </c>
      <c r="P19" s="65">
        <f t="shared" si="4"/>
        <v>0</v>
      </c>
      <c r="Q19" s="168"/>
      <c r="R19" s="6"/>
    </row>
    <row r="20" spans="2:18" ht="30" customHeight="1" thickBot="1" x14ac:dyDescent="0.35">
      <c r="B20" s="147"/>
      <c r="C20" s="54" t="s">
        <v>28</v>
      </c>
      <c r="D20" s="55">
        <f>'PI Fehidro'!D24+'PI Fehidro'!E24</f>
        <v>0</v>
      </c>
      <c r="E20" s="55">
        <f>(SUMIF(PA!C:C,C20,PA!I:I)/1000)-D20</f>
        <v>0</v>
      </c>
      <c r="F20" s="55">
        <f>'PI Fehidro'!F24+'PI Fehidro'!G24</f>
        <v>0</v>
      </c>
      <c r="G20" s="55">
        <f>(SUMIF(PA!C:C,C20,PA!J:J)/1000)-F20</f>
        <v>0</v>
      </c>
      <c r="H20" s="56">
        <f>'PI Fehidro'!H24+'PI Fehidro'!I24</f>
        <v>0</v>
      </c>
      <c r="I20" s="55">
        <f>(SUMIF(PA!C:C,C20,PA!K:K)/1000)-H20</f>
        <v>0</v>
      </c>
      <c r="J20" s="56">
        <f>'PI Fehidro'!J24+'PI Fehidro'!K24</f>
        <v>0</v>
      </c>
      <c r="K20" s="55">
        <f>(SUMIF(PA!C:C,C20,PA!L:L)/1000)-J20</f>
        <v>150</v>
      </c>
      <c r="L20" s="56">
        <f t="shared" si="0"/>
        <v>0</v>
      </c>
      <c r="M20" s="56">
        <f t="shared" si="1"/>
        <v>150</v>
      </c>
      <c r="N20" s="56">
        <f t="shared" si="2"/>
        <v>0</v>
      </c>
      <c r="O20" s="56">
        <f t="shared" si="3"/>
        <v>150</v>
      </c>
      <c r="P20" s="65">
        <f t="shared" si="4"/>
        <v>3.6100031917722888E-2</v>
      </c>
      <c r="Q20" s="168"/>
      <c r="R20" s="6"/>
    </row>
    <row r="21" spans="2:18" ht="30" customHeight="1" thickBot="1" x14ac:dyDescent="0.35">
      <c r="B21" s="147"/>
      <c r="C21" s="54" t="s">
        <v>29</v>
      </c>
      <c r="D21" s="55">
        <f>'PI Fehidro'!D25+'PI Fehidro'!E25</f>
        <v>0</v>
      </c>
      <c r="E21" s="55">
        <f>(SUMIF(PA!C:C,C21,PA!I:I)/1000)-D21</f>
        <v>0</v>
      </c>
      <c r="F21" s="55">
        <f>'PI Fehidro'!F25+'PI Fehidro'!G25</f>
        <v>0</v>
      </c>
      <c r="G21" s="55">
        <f>(SUMIF(PA!C:C,C21,PA!J:J)/1000)-F21</f>
        <v>0</v>
      </c>
      <c r="H21" s="56">
        <f>'PI Fehidro'!H25+'PI Fehidro'!I25</f>
        <v>0</v>
      </c>
      <c r="I21" s="55">
        <f>(SUMIF(PA!C:C,C21,PA!K:K)/1000)-H21</f>
        <v>0</v>
      </c>
      <c r="J21" s="56">
        <f>'PI Fehidro'!J25+'PI Fehidro'!K25</f>
        <v>0</v>
      </c>
      <c r="K21" s="55">
        <f>(SUMIF(PA!C:C,C21,PA!L:L)/1000)-J21</f>
        <v>0</v>
      </c>
      <c r="L21" s="56">
        <f t="shared" si="0"/>
        <v>0</v>
      </c>
      <c r="M21" s="56">
        <f t="shared" si="1"/>
        <v>0</v>
      </c>
      <c r="N21" s="56">
        <f t="shared" si="2"/>
        <v>0</v>
      </c>
      <c r="O21" s="56">
        <f t="shared" si="3"/>
        <v>0</v>
      </c>
      <c r="P21" s="65">
        <f>SUM(D21:K21)/$F$38</f>
        <v>0</v>
      </c>
      <c r="Q21" s="168"/>
      <c r="R21" s="6"/>
    </row>
    <row r="22" spans="2:18" ht="30" customHeight="1" thickBot="1" x14ac:dyDescent="0.35">
      <c r="B22" s="148"/>
      <c r="C22" s="54" t="s">
        <v>30</v>
      </c>
      <c r="D22" s="55">
        <f>'PI Fehidro'!D26+'PI Fehidro'!E26</f>
        <v>0</v>
      </c>
      <c r="E22" s="55">
        <f>(SUMIF(PA!C:C,C22,PA!I:I)/1000)-D22</f>
        <v>0</v>
      </c>
      <c r="F22" s="55">
        <f>'PI Fehidro'!F26+'PI Fehidro'!G26</f>
        <v>0</v>
      </c>
      <c r="G22" s="55">
        <f>(SUMIF(PA!C:C,C22,PA!J:J)/1000)-F22</f>
        <v>0</v>
      </c>
      <c r="H22" s="56">
        <f>'PI Fehidro'!H26+'PI Fehidro'!I26</f>
        <v>0</v>
      </c>
      <c r="I22" s="55">
        <f>(SUMIF(PA!C:C,C22,PA!K:K)/1000)-H22</f>
        <v>0</v>
      </c>
      <c r="J22" s="56">
        <f>'PI Fehidro'!J26+'PI Fehidro'!K26</f>
        <v>0</v>
      </c>
      <c r="K22" s="55">
        <f>(SUMIF(PA!C:C,C22,PA!L:L)/1000)-J22</f>
        <v>0</v>
      </c>
      <c r="L22" s="56">
        <f t="shared" si="0"/>
        <v>0</v>
      </c>
      <c r="M22" s="56">
        <f t="shared" si="1"/>
        <v>0</v>
      </c>
      <c r="N22" s="56">
        <f t="shared" si="2"/>
        <v>0</v>
      </c>
      <c r="O22" s="56">
        <f t="shared" si="3"/>
        <v>0</v>
      </c>
      <c r="P22" s="91">
        <f t="shared" ref="P22:P36" si="5">SUM(D22:K22)/$F$38</f>
        <v>0</v>
      </c>
      <c r="Q22" s="168"/>
      <c r="R22" s="6"/>
    </row>
    <row r="23" spans="2:18" ht="30" customHeight="1" thickBot="1" x14ac:dyDescent="0.35">
      <c r="B23" s="146" t="s">
        <v>10</v>
      </c>
      <c r="C23" s="54" t="s">
        <v>31</v>
      </c>
      <c r="D23" s="55">
        <f>'PI Fehidro'!D27+'PI Fehidro'!E27</f>
        <v>0</v>
      </c>
      <c r="E23" s="55">
        <f>(SUMIF(PA!C:C,C23,PA!I:I)/1000)-D23</f>
        <v>0</v>
      </c>
      <c r="F23" s="55">
        <f>'PI Fehidro'!F27+'PI Fehidro'!G27</f>
        <v>0</v>
      </c>
      <c r="G23" s="55">
        <f>(SUMIF(PA!C:C,C23,PA!J:J)/1000)-F23</f>
        <v>0</v>
      </c>
      <c r="H23" s="56">
        <f>'PI Fehidro'!H27+'PI Fehidro'!I27</f>
        <v>150</v>
      </c>
      <c r="I23" s="55">
        <f>(SUMIF(PA!C:C,C23,PA!K:K)/1000)-H23</f>
        <v>0</v>
      </c>
      <c r="J23" s="56">
        <f>'PI Fehidro'!J27+'PI Fehidro'!K27</f>
        <v>150</v>
      </c>
      <c r="K23" s="55">
        <f>(SUMIF(PA!C:C,C23,PA!L:L)/1000)-J23</f>
        <v>0</v>
      </c>
      <c r="L23" s="56">
        <f t="shared" si="0"/>
        <v>300</v>
      </c>
      <c r="M23" s="56">
        <f t="shared" si="1"/>
        <v>0</v>
      </c>
      <c r="N23" s="56">
        <f t="shared" si="2"/>
        <v>300</v>
      </c>
      <c r="O23" s="56">
        <f t="shared" si="3"/>
        <v>0</v>
      </c>
      <c r="P23" s="91">
        <f t="shared" si="5"/>
        <v>7.2200063835445777E-2</v>
      </c>
      <c r="Q23" s="168">
        <f>SUM(P23:P24)</f>
        <v>0.16124680923249557</v>
      </c>
      <c r="R23" s="6"/>
    </row>
    <row r="24" spans="2:18" ht="30" customHeight="1" thickBot="1" x14ac:dyDescent="0.35">
      <c r="B24" s="147"/>
      <c r="C24" s="54" t="s">
        <v>140</v>
      </c>
      <c r="D24" s="55">
        <f>'PI Fehidro'!D28+'PI Fehidro'!E28</f>
        <v>0</v>
      </c>
      <c r="E24" s="55">
        <f>(SUMIF(PA!C:C,C24,PA!I:I)/1000)-D24</f>
        <v>0</v>
      </c>
      <c r="F24" s="55">
        <f>'PI Fehidro'!F28+'PI Fehidro'!G28</f>
        <v>0</v>
      </c>
      <c r="G24" s="55">
        <f>(SUMIF(PA!C:C,C24,PA!J:J)/1000)-F24</f>
        <v>0</v>
      </c>
      <c r="H24" s="56">
        <f>'PI Fehidro'!H28+'PI Fehidro'!I28</f>
        <v>0</v>
      </c>
      <c r="I24" s="55">
        <f>(SUMIF(PA!C:C,C24,PA!K:K)/1000)-H24</f>
        <v>180</v>
      </c>
      <c r="J24" s="56">
        <f>'PI Fehidro'!J28+'PI Fehidro'!K28</f>
        <v>0</v>
      </c>
      <c r="K24" s="55">
        <f>(SUMIF(PA!C:C,C24,PA!L:L)/1000)-J24</f>
        <v>190</v>
      </c>
      <c r="L24" s="56">
        <f t="shared" si="0"/>
        <v>0</v>
      </c>
      <c r="M24" s="56">
        <f t="shared" si="1"/>
        <v>370</v>
      </c>
      <c r="N24" s="56">
        <f>F24+H24+J24</f>
        <v>0</v>
      </c>
      <c r="O24" s="56">
        <f t="shared" si="3"/>
        <v>370</v>
      </c>
      <c r="P24" s="91">
        <f t="shared" si="5"/>
        <v>8.9046745397049792E-2</v>
      </c>
      <c r="Q24" s="168"/>
      <c r="R24" s="6"/>
    </row>
    <row r="25" spans="2:18" ht="30" customHeight="1" thickBot="1" x14ac:dyDescent="0.35">
      <c r="B25" s="146" t="s">
        <v>11</v>
      </c>
      <c r="C25" s="54" t="s">
        <v>32</v>
      </c>
      <c r="D25" s="55">
        <f>'PI Fehidro'!D29+'PI Fehidro'!E29</f>
        <v>0</v>
      </c>
      <c r="E25" s="55">
        <f>(SUMIF(PA!C:C,C25,PA!I:I)/1000)-D25</f>
        <v>0</v>
      </c>
      <c r="F25" s="55">
        <f>'PI Fehidro'!F29+'PI Fehidro'!G29</f>
        <v>0</v>
      </c>
      <c r="G25" s="55">
        <f>(SUMIF(PA!C:C,C25,PA!J:J)/1000)-F25</f>
        <v>0</v>
      </c>
      <c r="H25" s="56">
        <f>'PI Fehidro'!H29+'PI Fehidro'!I29</f>
        <v>0</v>
      </c>
      <c r="I25" s="55">
        <f>(SUMIF(PA!C:C,C25,PA!K:K)/1000)-H25</f>
        <v>0</v>
      </c>
      <c r="J25" s="56">
        <f>'PI Fehidro'!J29+'PI Fehidro'!K29</f>
        <v>0</v>
      </c>
      <c r="K25" s="55">
        <f>(SUMIF(PA!C:C,C25,PA!L:L)/1000)-J25</f>
        <v>0</v>
      </c>
      <c r="L25" s="56">
        <f t="shared" si="0"/>
        <v>0</v>
      </c>
      <c r="M25" s="56">
        <f t="shared" si="1"/>
        <v>0</v>
      </c>
      <c r="N25" s="56">
        <f t="shared" si="2"/>
        <v>0</v>
      </c>
      <c r="O25" s="56">
        <f t="shared" si="3"/>
        <v>0</v>
      </c>
      <c r="P25" s="91">
        <f t="shared" si="5"/>
        <v>0</v>
      </c>
      <c r="Q25" s="186">
        <f>SUM(P25:P27)</f>
        <v>0</v>
      </c>
      <c r="R25" s="6"/>
    </row>
    <row r="26" spans="2:18" ht="30" customHeight="1" thickBot="1" x14ac:dyDescent="0.35">
      <c r="B26" s="147"/>
      <c r="C26" s="54" t="s">
        <v>33</v>
      </c>
      <c r="D26" s="55">
        <f>'PI Fehidro'!D30+'PI Fehidro'!E30</f>
        <v>0</v>
      </c>
      <c r="E26" s="55">
        <f>(SUMIF(PA!C:C,C26,PA!I:I)/1000)-D26</f>
        <v>0</v>
      </c>
      <c r="F26" s="55">
        <f>'PI Fehidro'!F30+'PI Fehidro'!G30</f>
        <v>0</v>
      </c>
      <c r="G26" s="55">
        <f>(SUMIF(PA!C:C,C26,PA!J:J)/1000)-F26</f>
        <v>0</v>
      </c>
      <c r="H26" s="56">
        <f>'PI Fehidro'!H30+'PI Fehidro'!I30</f>
        <v>0</v>
      </c>
      <c r="I26" s="55">
        <f>(SUMIF(PA!C:C,C26,PA!K:K)/1000)-H26</f>
        <v>0</v>
      </c>
      <c r="J26" s="56">
        <f>'PI Fehidro'!J30+'PI Fehidro'!K30</f>
        <v>0</v>
      </c>
      <c r="K26" s="55">
        <f>(SUMIF(PA!C:C,C26,PA!L:L)/1000)-J26</f>
        <v>0</v>
      </c>
      <c r="L26" s="56">
        <f t="shared" si="0"/>
        <v>0</v>
      </c>
      <c r="M26" s="56">
        <f t="shared" si="1"/>
        <v>0</v>
      </c>
      <c r="N26" s="56">
        <f t="shared" si="2"/>
        <v>0</v>
      </c>
      <c r="O26" s="56">
        <f t="shared" si="3"/>
        <v>0</v>
      </c>
      <c r="P26" s="91">
        <f t="shared" si="5"/>
        <v>0</v>
      </c>
      <c r="Q26" s="188"/>
      <c r="R26" s="6"/>
    </row>
    <row r="27" spans="2:18" ht="30" customHeight="1" thickBot="1" x14ac:dyDescent="0.35">
      <c r="B27" s="148"/>
      <c r="C27" s="54" t="s">
        <v>34</v>
      </c>
      <c r="D27" s="55">
        <f>'PI Fehidro'!D31+'PI Fehidro'!E31</f>
        <v>0</v>
      </c>
      <c r="E27" s="55">
        <f>(SUMIF(PA!C:C,C27,PA!I:I)/1000)-D27</f>
        <v>0</v>
      </c>
      <c r="F27" s="55">
        <f>'PI Fehidro'!F31+'PI Fehidro'!G31</f>
        <v>0</v>
      </c>
      <c r="G27" s="55">
        <f>(SUMIF(PA!C:C,C27,PA!J:J)/1000)-F27</f>
        <v>0</v>
      </c>
      <c r="H27" s="56">
        <f>'PI Fehidro'!H31+'PI Fehidro'!I31</f>
        <v>0</v>
      </c>
      <c r="I27" s="55">
        <f>(SUMIF(PA!C:C,C27,PA!K:K)/1000)-H27</f>
        <v>0</v>
      </c>
      <c r="J27" s="56">
        <f>'PI Fehidro'!J31+'PI Fehidro'!K31</f>
        <v>0</v>
      </c>
      <c r="K27" s="55">
        <f>(SUMIF(PA!C:C,C27,PA!L:L)/1000)-J27</f>
        <v>0</v>
      </c>
      <c r="L27" s="56">
        <f t="shared" si="0"/>
        <v>0</v>
      </c>
      <c r="M27" s="56">
        <f t="shared" si="1"/>
        <v>0</v>
      </c>
      <c r="N27" s="56">
        <f t="shared" si="2"/>
        <v>0</v>
      </c>
      <c r="O27" s="56">
        <f t="shared" si="3"/>
        <v>0</v>
      </c>
      <c r="P27" s="91">
        <f t="shared" si="5"/>
        <v>0</v>
      </c>
      <c r="Q27" s="187"/>
      <c r="R27" s="6"/>
    </row>
    <row r="28" spans="2:18" ht="30" customHeight="1" thickBot="1" x14ac:dyDescent="0.35">
      <c r="B28" s="146" t="s">
        <v>12</v>
      </c>
      <c r="C28" s="54" t="s">
        <v>35</v>
      </c>
      <c r="D28" s="55">
        <f>'PI Fehidro'!D32+'PI Fehidro'!E32</f>
        <v>0</v>
      </c>
      <c r="E28" s="55">
        <f>(SUMIF(PA!C:C,C28,PA!I:I)/1000)-D28</f>
        <v>0</v>
      </c>
      <c r="F28" s="55">
        <f>'PI Fehidro'!F32+'PI Fehidro'!G32</f>
        <v>0</v>
      </c>
      <c r="G28" s="55">
        <f>(SUMIF(PA!C:C,C28,PA!J:J)/1000)-F28</f>
        <v>0</v>
      </c>
      <c r="H28" s="56">
        <f>'PI Fehidro'!H32+'PI Fehidro'!I32</f>
        <v>0</v>
      </c>
      <c r="I28" s="55">
        <f>(SUMIF(PA!C:C,C28,PA!K:K)/1000)-H28</f>
        <v>0</v>
      </c>
      <c r="J28" s="56">
        <f>'PI Fehidro'!J32+'PI Fehidro'!K32</f>
        <v>0</v>
      </c>
      <c r="K28" s="55">
        <f>(SUMIF(PA!C:C,C28,PA!L:L)/1000)-J28</f>
        <v>0</v>
      </c>
      <c r="L28" s="56">
        <f t="shared" si="0"/>
        <v>0</v>
      </c>
      <c r="M28" s="56">
        <f t="shared" si="1"/>
        <v>0</v>
      </c>
      <c r="N28" s="56">
        <f t="shared" si="2"/>
        <v>0</v>
      </c>
      <c r="O28" s="56">
        <f t="shared" si="3"/>
        <v>0</v>
      </c>
      <c r="P28" s="91">
        <f t="shared" si="5"/>
        <v>0</v>
      </c>
      <c r="Q28" s="168">
        <f>SUM(P28:P30)</f>
        <v>0</v>
      </c>
    </row>
    <row r="29" spans="2:18" ht="30" customHeight="1" thickBot="1" x14ac:dyDescent="0.35">
      <c r="B29" s="147"/>
      <c r="C29" s="54" t="s">
        <v>36</v>
      </c>
      <c r="D29" s="55">
        <f>'PI Fehidro'!D33+'PI Fehidro'!E33</f>
        <v>0</v>
      </c>
      <c r="E29" s="55">
        <f>(SUMIF(PA!C:C,C29,PA!I:I)/1000)-D29</f>
        <v>0</v>
      </c>
      <c r="F29" s="55">
        <f>'PI Fehidro'!F33+'PI Fehidro'!G33</f>
        <v>0</v>
      </c>
      <c r="G29" s="55">
        <f>(SUMIF(PA!C:C,C29,PA!J:J)/1000)-F29</f>
        <v>0</v>
      </c>
      <c r="H29" s="56">
        <f>'PI Fehidro'!H33+'PI Fehidro'!I33</f>
        <v>0</v>
      </c>
      <c r="I29" s="55">
        <f>(SUMIF(PA!C:C,C29,PA!K:K)/1000)-H29</f>
        <v>0</v>
      </c>
      <c r="J29" s="56">
        <f>'PI Fehidro'!J33+'PI Fehidro'!K33</f>
        <v>0</v>
      </c>
      <c r="K29" s="55">
        <f>(SUMIF(PA!C:C,C29,PA!L:L)/1000)-J29</f>
        <v>0</v>
      </c>
      <c r="L29" s="56">
        <f t="shared" si="0"/>
        <v>0</v>
      </c>
      <c r="M29" s="56">
        <f t="shared" si="1"/>
        <v>0</v>
      </c>
      <c r="N29" s="56">
        <f t="shared" si="2"/>
        <v>0</v>
      </c>
      <c r="O29" s="56">
        <f t="shared" si="3"/>
        <v>0</v>
      </c>
      <c r="P29" s="91">
        <f t="shared" si="5"/>
        <v>0</v>
      </c>
      <c r="Q29" s="168"/>
    </row>
    <row r="30" spans="2:18" ht="30" customHeight="1" thickBot="1" x14ac:dyDescent="0.35">
      <c r="B30" s="148"/>
      <c r="C30" s="54" t="s">
        <v>37</v>
      </c>
      <c r="D30" s="55">
        <f>'PI Fehidro'!D34+'PI Fehidro'!E34</f>
        <v>0</v>
      </c>
      <c r="E30" s="55">
        <f>(SUMIF(PA!C:C,C30,PA!I:I)/1000)-D30</f>
        <v>0</v>
      </c>
      <c r="F30" s="55">
        <f>'PI Fehidro'!F34+'PI Fehidro'!G34</f>
        <v>0</v>
      </c>
      <c r="G30" s="55">
        <f>(SUMIF(PA!C:C,C30,PA!J:J)/1000)-F30</f>
        <v>0</v>
      </c>
      <c r="H30" s="56">
        <f>'PI Fehidro'!H34+'PI Fehidro'!I34</f>
        <v>0</v>
      </c>
      <c r="I30" s="55">
        <f>(SUMIF(PA!C:C,C30,PA!K:K)/1000)-H30</f>
        <v>0</v>
      </c>
      <c r="J30" s="56">
        <f>'PI Fehidro'!J34+'PI Fehidro'!K34</f>
        <v>0</v>
      </c>
      <c r="K30" s="55">
        <f>(SUMIF(PA!C:C,C30,PA!L:L)/1000)-J30</f>
        <v>0</v>
      </c>
      <c r="L30" s="56">
        <f t="shared" si="0"/>
        <v>0</v>
      </c>
      <c r="M30" s="56">
        <f t="shared" si="1"/>
        <v>0</v>
      </c>
      <c r="N30" s="56">
        <f t="shared" si="2"/>
        <v>0</v>
      </c>
      <c r="O30" s="56">
        <f t="shared" si="3"/>
        <v>0</v>
      </c>
      <c r="P30" s="91">
        <f t="shared" si="5"/>
        <v>0</v>
      </c>
      <c r="Q30" s="168"/>
    </row>
    <row r="31" spans="2:18" ht="30" customHeight="1" thickBot="1" x14ac:dyDescent="0.35">
      <c r="B31" s="146" t="s">
        <v>13</v>
      </c>
      <c r="C31" s="54" t="s">
        <v>38</v>
      </c>
      <c r="D31" s="55">
        <f>'PI Fehidro'!D35+'PI Fehidro'!E35</f>
        <v>453.15509000000003</v>
      </c>
      <c r="E31" s="55">
        <f>(SUMIF(PA!C:C,C31,PA!I:I)/1000)-D31</f>
        <v>0</v>
      </c>
      <c r="F31" s="55">
        <f>'PI Fehidro'!F35+'PI Fehidro'!G35</f>
        <v>804.36989000000005</v>
      </c>
      <c r="G31" s="55">
        <f>(SUMIF(PA!C:C,C31,PA!J:J)/1000)-F31</f>
        <v>0</v>
      </c>
      <c r="H31" s="56">
        <f>'PI Fehidro'!H35+'PI Fehidro'!I35</f>
        <v>150</v>
      </c>
      <c r="I31" s="55">
        <f>(SUMIF(PA!C:C,C31,PA!K:K)/1000)-H31</f>
        <v>0</v>
      </c>
      <c r="J31" s="56">
        <f>'PI Fehidro'!J35+'PI Fehidro'!K35</f>
        <v>150</v>
      </c>
      <c r="K31" s="55">
        <f>(SUMIF(PA!C:C,C31,PA!L:L)/1000)-J31</f>
        <v>0</v>
      </c>
      <c r="L31" s="56">
        <f t="shared" si="0"/>
        <v>1557.5249800000001</v>
      </c>
      <c r="M31" s="56">
        <f t="shared" si="1"/>
        <v>0</v>
      </c>
      <c r="N31" s="56">
        <f t="shared" si="2"/>
        <v>1104.3698899999999</v>
      </c>
      <c r="O31" s="56">
        <f t="shared" si="3"/>
        <v>0</v>
      </c>
      <c r="P31" s="91">
        <f t="shared" si="5"/>
        <v>0.37484467660433807</v>
      </c>
      <c r="Q31" s="168">
        <f>SUM(P31:P33)</f>
        <v>0.37484467660433807</v>
      </c>
    </row>
    <row r="32" spans="2:18" ht="30" customHeight="1" thickBot="1" x14ac:dyDescent="0.35">
      <c r="B32" s="147"/>
      <c r="C32" s="54" t="s">
        <v>39</v>
      </c>
      <c r="D32" s="55">
        <f>'PI Fehidro'!D36+'PI Fehidro'!E36</f>
        <v>0</v>
      </c>
      <c r="E32" s="55">
        <f>(SUMIF(PA!C:C,C32,PA!I:I)/1000)-D32</f>
        <v>0</v>
      </c>
      <c r="F32" s="55">
        <f>'PI Fehidro'!F36+'PI Fehidro'!G36</f>
        <v>0</v>
      </c>
      <c r="G32" s="55">
        <f>(SUMIF(PA!C:C,C32,PA!J:J)/1000)-F32</f>
        <v>0</v>
      </c>
      <c r="H32" s="56">
        <f>'PI Fehidro'!H36+'PI Fehidro'!I36</f>
        <v>0</v>
      </c>
      <c r="I32" s="55">
        <f>(SUMIF(PA!C:C,C32,PA!K:K)/1000)-H32</f>
        <v>0</v>
      </c>
      <c r="J32" s="56">
        <f>'PI Fehidro'!J36+'PI Fehidro'!K36</f>
        <v>0</v>
      </c>
      <c r="K32" s="55">
        <f>(SUMIF(PA!C:C,C32,PA!L:L)/1000)-J32</f>
        <v>0</v>
      </c>
      <c r="L32" s="56">
        <f t="shared" si="0"/>
        <v>0</v>
      </c>
      <c r="M32" s="56">
        <f t="shared" si="1"/>
        <v>0</v>
      </c>
      <c r="N32" s="56">
        <f t="shared" si="2"/>
        <v>0</v>
      </c>
      <c r="O32" s="56">
        <f t="shared" si="3"/>
        <v>0</v>
      </c>
      <c r="P32" s="91">
        <f t="shared" si="5"/>
        <v>0</v>
      </c>
      <c r="Q32" s="168"/>
    </row>
    <row r="33" spans="2:18" ht="30" customHeight="1" thickBot="1" x14ac:dyDescent="0.35">
      <c r="B33" s="148"/>
      <c r="C33" s="54" t="s">
        <v>40</v>
      </c>
      <c r="D33" s="55">
        <f>'PI Fehidro'!D37+'PI Fehidro'!E37</f>
        <v>0</v>
      </c>
      <c r="E33" s="55">
        <f>(SUMIF(PA!C:C,C33,PA!I:I)/1000)-D33</f>
        <v>0</v>
      </c>
      <c r="F33" s="55">
        <f>'PI Fehidro'!F37+'PI Fehidro'!G37</f>
        <v>0</v>
      </c>
      <c r="G33" s="55">
        <f>(SUMIF(PA!C:C,C33,PA!J:J)/1000)-F33</f>
        <v>0</v>
      </c>
      <c r="H33" s="56">
        <f>'PI Fehidro'!H37+'PI Fehidro'!I37</f>
        <v>0</v>
      </c>
      <c r="I33" s="55">
        <f>(SUMIF(PA!C:C,C33,PA!K:K)/1000)-H33</f>
        <v>0</v>
      </c>
      <c r="J33" s="56">
        <f>'PI Fehidro'!J37+'PI Fehidro'!K37</f>
        <v>0</v>
      </c>
      <c r="K33" s="55">
        <f>(SUMIF(PA!C:C,C33,PA!L:L)/1000)-J33</f>
        <v>0</v>
      </c>
      <c r="L33" s="56">
        <f t="shared" si="0"/>
        <v>0</v>
      </c>
      <c r="M33" s="56">
        <f t="shared" si="1"/>
        <v>0</v>
      </c>
      <c r="N33" s="56">
        <f t="shared" si="2"/>
        <v>0</v>
      </c>
      <c r="O33" s="56">
        <f t="shared" si="3"/>
        <v>0</v>
      </c>
      <c r="P33" s="91">
        <f t="shared" si="5"/>
        <v>0</v>
      </c>
      <c r="Q33" s="168"/>
    </row>
    <row r="34" spans="2:18" ht="30" customHeight="1" thickBot="1" x14ac:dyDescent="0.35">
      <c r="B34" s="146" t="s">
        <v>14</v>
      </c>
      <c r="C34" s="54" t="s">
        <v>41</v>
      </c>
      <c r="D34" s="55">
        <f>'PI Fehidro'!D38+'PI Fehidro'!E38</f>
        <v>0</v>
      </c>
      <c r="E34" s="55">
        <f>(SUMIF(PA!C:C,C34,PA!I:I)/1000)-D34</f>
        <v>0</v>
      </c>
      <c r="F34" s="55">
        <f>'PI Fehidro'!F38+'PI Fehidro'!G38</f>
        <v>0</v>
      </c>
      <c r="G34" s="55">
        <f>(SUMIF(PA!C:C,C34,PA!J:J)/1000)-F34</f>
        <v>0</v>
      </c>
      <c r="H34" s="56">
        <f>'PI Fehidro'!H38+'PI Fehidro'!I38</f>
        <v>50</v>
      </c>
      <c r="I34" s="55">
        <f>(SUMIF(PA!C:C,C34,PA!K:K)/1000)-H34</f>
        <v>0</v>
      </c>
      <c r="J34" s="56">
        <f>'PI Fehidro'!J38+'PI Fehidro'!K38</f>
        <v>0</v>
      </c>
      <c r="K34" s="55">
        <f>(SUMIF(PA!C:C,C34,PA!L:L)/1000)-J34</f>
        <v>0</v>
      </c>
      <c r="L34" s="56">
        <f t="shared" si="0"/>
        <v>50</v>
      </c>
      <c r="M34" s="56">
        <f t="shared" si="1"/>
        <v>0</v>
      </c>
      <c r="N34" s="56">
        <f t="shared" si="2"/>
        <v>50</v>
      </c>
      <c r="O34" s="56">
        <f t="shared" si="3"/>
        <v>0</v>
      </c>
      <c r="P34" s="91">
        <f t="shared" si="5"/>
        <v>1.2033343972574296E-2</v>
      </c>
      <c r="Q34" s="168">
        <f>SUM(P34:P36)</f>
        <v>8.5172008637880867E-2</v>
      </c>
    </row>
    <row r="35" spans="2:18" ht="30" customHeight="1" thickBot="1" x14ac:dyDescent="0.35">
      <c r="B35" s="147"/>
      <c r="C35" s="54" t="s">
        <v>42</v>
      </c>
      <c r="D35" s="55">
        <f>'PI Fehidro'!D39+'PI Fehidro'!E39</f>
        <v>0</v>
      </c>
      <c r="E35" s="55">
        <f>(SUMIF(PA!C:C,C35,PA!I:I)/1000)-D35</f>
        <v>0</v>
      </c>
      <c r="F35" s="55">
        <f>'PI Fehidro'!F39+'PI Fehidro'!G39</f>
        <v>0</v>
      </c>
      <c r="G35" s="55">
        <f>(SUMIF(PA!C:C,C35,PA!J:J)/1000)-F35</f>
        <v>0</v>
      </c>
      <c r="H35" s="56">
        <f>'PI Fehidro'!H39+'PI Fehidro'!I39</f>
        <v>0</v>
      </c>
      <c r="I35" s="55">
        <f>(SUMIF(PA!C:C,C35,PA!K:K)/1000)-H35</f>
        <v>0</v>
      </c>
      <c r="J35" s="56">
        <f>'PI Fehidro'!J39+'PI Fehidro'!K39</f>
        <v>75</v>
      </c>
      <c r="K35" s="55">
        <f>(SUMIF(PA!C:C,C35,PA!L:L)/1000)-J35</f>
        <v>0</v>
      </c>
      <c r="L35" s="56">
        <f>D35+F35+H35+J35</f>
        <v>75</v>
      </c>
      <c r="M35" s="56">
        <f>E35+G35+I35+K35</f>
        <v>0</v>
      </c>
      <c r="N35" s="56">
        <f>F35+H35+J35</f>
        <v>75</v>
      </c>
      <c r="O35" s="56">
        <f t="shared" si="3"/>
        <v>0</v>
      </c>
      <c r="P35" s="91">
        <f t="shared" si="5"/>
        <v>1.8050015958861444E-2</v>
      </c>
      <c r="Q35" s="168"/>
    </row>
    <row r="36" spans="2:18" ht="30" customHeight="1" thickBot="1" x14ac:dyDescent="0.35">
      <c r="B36" s="148"/>
      <c r="C36" s="54" t="s">
        <v>43</v>
      </c>
      <c r="D36" s="55">
        <f>'PI Fehidro'!D40+'PI Fehidro'!E40</f>
        <v>0</v>
      </c>
      <c r="E36" s="55">
        <f>(SUMIF(PA!C:C,C36,PA!I:I)/1000)-D36</f>
        <v>0</v>
      </c>
      <c r="F36" s="55">
        <f>'PI Fehidro'!F40+'PI Fehidro'!G40</f>
        <v>108.9</v>
      </c>
      <c r="G36" s="55">
        <f>(SUMIF(PA!C:C,C36,PA!J:J)/1000)-F36</f>
        <v>0</v>
      </c>
      <c r="H36" s="56">
        <f>'PI Fehidro'!H40+'PI Fehidro'!I40</f>
        <v>60</v>
      </c>
      <c r="I36" s="55">
        <f>(SUMIF(PA!C:C,C36,PA!K:K)/1000)-H36</f>
        <v>0</v>
      </c>
      <c r="J36" s="56">
        <f>'PI Fehidro'!J40+'PI Fehidro'!K40</f>
        <v>60</v>
      </c>
      <c r="K36" s="55">
        <f>(SUMIF(PA!C:C,C36,PA!L:L)/1000)-J36</f>
        <v>0</v>
      </c>
      <c r="L36" s="56">
        <f t="shared" si="0"/>
        <v>228.9</v>
      </c>
      <c r="M36" s="56">
        <f t="shared" si="1"/>
        <v>0</v>
      </c>
      <c r="N36" s="56">
        <f t="shared" si="2"/>
        <v>228.9</v>
      </c>
      <c r="O36" s="56">
        <f t="shared" si="3"/>
        <v>0</v>
      </c>
      <c r="P36" s="91">
        <f t="shared" si="5"/>
        <v>5.5088648706445129E-2</v>
      </c>
      <c r="Q36" s="168"/>
    </row>
    <row r="37" spans="2:18" ht="55.2" customHeight="1" thickBot="1" x14ac:dyDescent="0.35">
      <c r="B37" s="119" t="s">
        <v>63</v>
      </c>
      <c r="C37" s="120"/>
      <c r="D37" s="58">
        <f t="shared" ref="D37:O37" si="6">SUM(D6:D36)</f>
        <v>453.15509000000003</v>
      </c>
      <c r="E37" s="58">
        <f t="shared" si="6"/>
        <v>0</v>
      </c>
      <c r="F37" s="61">
        <f t="shared" si="6"/>
        <v>913.26989000000003</v>
      </c>
      <c r="G37" s="61">
        <f t="shared" si="6"/>
        <v>0</v>
      </c>
      <c r="H37" s="61">
        <f t="shared" si="6"/>
        <v>743.29</v>
      </c>
      <c r="I37" s="61">
        <f>SUM(I6:I36)</f>
        <v>630</v>
      </c>
      <c r="J37" s="61">
        <f t="shared" si="6"/>
        <v>775.40599999999995</v>
      </c>
      <c r="K37" s="61">
        <f t="shared" si="6"/>
        <v>640</v>
      </c>
      <c r="L37" s="61">
        <f>SUM(L6:L36)</f>
        <v>2885.1209800000001</v>
      </c>
      <c r="M37" s="61">
        <f>SUM(M6:M36)</f>
        <v>1270</v>
      </c>
      <c r="N37" s="61">
        <f>SUM(N6:N36)</f>
        <v>2431.9658899999999</v>
      </c>
      <c r="O37" s="61">
        <f t="shared" si="6"/>
        <v>1270</v>
      </c>
      <c r="P37" s="3"/>
      <c r="Q37" s="62"/>
    </row>
    <row r="38" spans="2:18" ht="55.2" customHeight="1" thickBot="1" x14ac:dyDescent="0.35">
      <c r="B38" s="119" t="s">
        <v>78</v>
      </c>
      <c r="C38" s="167"/>
      <c r="D38" s="169"/>
      <c r="E38" s="169"/>
      <c r="F38" s="131">
        <f>SUM(D37:K37)</f>
        <v>4155.1209799999997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6"/>
    </row>
    <row r="39" spans="2:18" ht="55.2" customHeight="1" thickBot="1" x14ac:dyDescent="0.35">
      <c r="B39" s="119" t="s">
        <v>64</v>
      </c>
      <c r="C39" s="167"/>
      <c r="D39" s="131">
        <f>SUM(D37:K37)</f>
        <v>4155.1209799999997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6"/>
    </row>
    <row r="40" spans="2:18" ht="25.2" customHeight="1" x14ac:dyDescent="0.3"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4"/>
      <c r="Q40" s="20"/>
    </row>
    <row r="41" spans="2:18" ht="25.2" customHeight="1" x14ac:dyDescent="0.3">
      <c r="B41" s="26" t="s">
        <v>4</v>
      </c>
      <c r="C41" s="24"/>
      <c r="D41" s="24"/>
      <c r="E41" s="24"/>
      <c r="F41" s="24"/>
      <c r="G41" s="24"/>
      <c r="H41" s="24"/>
      <c r="I41" s="13"/>
      <c r="J41" s="13"/>
      <c r="P41" s="22"/>
    </row>
    <row r="42" spans="2:18" ht="25.2" customHeight="1" x14ac:dyDescent="0.3">
      <c r="B42" s="13" t="s">
        <v>55</v>
      </c>
      <c r="C42" s="13"/>
      <c r="D42" s="13" t="s">
        <v>54</v>
      </c>
      <c r="E42" s="13"/>
      <c r="F42" s="24"/>
      <c r="G42" s="24"/>
      <c r="H42" s="24"/>
      <c r="I42" s="13"/>
      <c r="J42" s="13"/>
      <c r="P42" s="22"/>
    </row>
    <row r="43" spans="2:18" ht="25.2" customHeight="1" x14ac:dyDescent="0.3">
      <c r="B43" s="13" t="s">
        <v>56</v>
      </c>
      <c r="C43" s="13"/>
      <c r="D43" s="13" t="s">
        <v>57</v>
      </c>
      <c r="E43" s="13"/>
      <c r="F43" s="24"/>
      <c r="G43" s="24"/>
      <c r="H43" s="24"/>
      <c r="I43" s="13"/>
      <c r="J43" s="13"/>
      <c r="P43" s="22"/>
    </row>
    <row r="44" spans="2:18" ht="25.2" customHeight="1" x14ac:dyDescent="0.3">
      <c r="B44" s="43" t="s">
        <v>51</v>
      </c>
      <c r="C44" s="43"/>
      <c r="D44" s="24" t="s">
        <v>94</v>
      </c>
      <c r="E44" s="24"/>
      <c r="F44" s="24"/>
      <c r="G44" s="24"/>
      <c r="H44" s="24"/>
      <c r="I44" s="13"/>
      <c r="J44" s="13"/>
      <c r="P44" s="22"/>
    </row>
    <row r="45" spans="2:18" ht="25.2" customHeight="1" x14ac:dyDescent="0.3">
      <c r="B45" s="16"/>
      <c r="C45" s="16"/>
      <c r="D45" s="24"/>
      <c r="E45" s="24"/>
      <c r="F45" s="24"/>
      <c r="G45" s="24"/>
      <c r="H45" s="24"/>
      <c r="I45" s="13"/>
      <c r="J45" s="13"/>
      <c r="P45" s="22"/>
    </row>
    <row r="46" spans="2:18" ht="25.2" customHeight="1" x14ac:dyDescent="0.3">
      <c r="B46" s="26" t="s">
        <v>71</v>
      </c>
      <c r="C46" s="24"/>
      <c r="D46" s="24"/>
      <c r="E46" s="24"/>
      <c r="F46" s="24"/>
      <c r="G46" s="24"/>
      <c r="H46" s="24"/>
      <c r="I46" s="13"/>
      <c r="J46" s="13"/>
      <c r="P46" s="22"/>
    </row>
    <row r="47" spans="2:18" ht="25.2" customHeight="1" x14ac:dyDescent="0.3">
      <c r="B47" s="16"/>
      <c r="C47" s="16"/>
      <c r="D47" s="16"/>
      <c r="E47" s="16"/>
      <c r="F47" s="16"/>
      <c r="G47" s="16"/>
      <c r="H47" s="16"/>
      <c r="I47" s="13"/>
    </row>
    <row r="48" spans="2:18" ht="25.2" customHeight="1" x14ac:dyDescent="0.3">
      <c r="B48" s="47"/>
      <c r="C48" s="47"/>
    </row>
    <row r="49" spans="3:3" ht="25.2" customHeight="1" x14ac:dyDescent="0.3">
      <c r="C49" s="2"/>
    </row>
  </sheetData>
  <mergeCells count="36">
    <mergeCell ref="B2:Q2"/>
    <mergeCell ref="B3:B5"/>
    <mergeCell ref="C3:C5"/>
    <mergeCell ref="D3:G3"/>
    <mergeCell ref="H3:K3"/>
    <mergeCell ref="P3:P5"/>
    <mergeCell ref="Q3:Q5"/>
    <mergeCell ref="D4:E4"/>
    <mergeCell ref="F4:G4"/>
    <mergeCell ref="H4:I4"/>
    <mergeCell ref="J4:K4"/>
    <mergeCell ref="L3:L5"/>
    <mergeCell ref="M3:M5"/>
    <mergeCell ref="N3:N5"/>
    <mergeCell ref="O3:O5"/>
    <mergeCell ref="B6:B12"/>
    <mergeCell ref="Q6:Q12"/>
    <mergeCell ref="B13:B17"/>
    <mergeCell ref="Q13:Q17"/>
    <mergeCell ref="B18:B22"/>
    <mergeCell ref="Q18:Q22"/>
    <mergeCell ref="B23:B24"/>
    <mergeCell ref="Q23:Q24"/>
    <mergeCell ref="B25:B27"/>
    <mergeCell ref="B37:C37"/>
    <mergeCell ref="Q25:Q27"/>
    <mergeCell ref="B39:C39"/>
    <mergeCell ref="B28:B30"/>
    <mergeCell ref="Q28:Q30"/>
    <mergeCell ref="B31:B33"/>
    <mergeCell ref="Q31:Q33"/>
    <mergeCell ref="B34:B36"/>
    <mergeCell ref="Q34:Q36"/>
    <mergeCell ref="B38:E38"/>
    <mergeCell ref="D39:Q39"/>
    <mergeCell ref="F38:Q38"/>
  </mergeCells>
  <pageMargins left="0.23622047244094491" right="0.23622047244094491" top="0.74803149606299213" bottom="0.74803149606299213" header="0.31496062992125984" footer="0.31496062992125984"/>
  <pageSetup paperSize="9" scale="40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PA</vt:lpstr>
      <vt:lpstr>PI Fehidro</vt:lpstr>
      <vt:lpstr>PI Geral</vt:lpstr>
      <vt:lpstr>Plan1</vt:lpstr>
      <vt:lpstr>PA!Area_de_impressao</vt:lpstr>
      <vt:lpstr>'PI Fehidro'!Area_de_impressao</vt:lpstr>
      <vt:lpstr>'PI Geral'!Area_de_impressao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Nilceia Franchi</dc:creator>
  <cp:lastModifiedBy>Thelma</cp:lastModifiedBy>
  <cp:lastPrinted>2021-07-21T20:10:40Z</cp:lastPrinted>
  <dcterms:created xsi:type="dcterms:W3CDTF">2013-08-15T20:01:52Z</dcterms:created>
  <dcterms:modified xsi:type="dcterms:W3CDTF">2021-07-26T17:49:01Z</dcterms:modified>
</cp:coreProperties>
</file>