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dos" sheetId="1" r:id="rId1"/>
    <sheet name="Simulação" sheetId="2" r:id="rId2"/>
    <sheet name="Tabela de Coeficientes" sheetId="3" r:id="rId3"/>
  </sheets>
  <definedNames>
    <definedName name="_xlnm.Print_Area" localSheetId="0">'Dados'!$A$1:$D$50</definedName>
    <definedName name="_xlnm.Print_Area" localSheetId="1">'Simulação'!$A$1:$D$59</definedName>
    <definedName name="_xlnm.Print_Area" localSheetId="2">'Tabela de Coeficientes'!$A$1:$D$74</definedName>
  </definedNames>
  <calcPr fullCalcOnLoad="1"/>
</workbook>
</file>

<file path=xl/sharedStrings.xml><?xml version="1.0" encoding="utf-8"?>
<sst xmlns="http://schemas.openxmlformats.org/spreadsheetml/2006/main" count="321" uniqueCount="216">
  <si>
    <t>em m³/ano</t>
  </si>
  <si>
    <t>Nome do Usuário:</t>
  </si>
  <si>
    <t>INFORME OS DADOS SOBRE CAPTAÇÃO, CONSUMO E CARGA LANÇADA</t>
  </si>
  <si>
    <r>
      <t>X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=</t>
    </r>
  </si>
  <si>
    <r>
      <t>X</t>
    </r>
    <r>
      <rPr>
        <b/>
        <sz val="6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>=</t>
    </r>
  </si>
  <si>
    <r>
      <t>X</t>
    </r>
    <r>
      <rPr>
        <b/>
        <sz val="6"/>
        <color indexed="8"/>
        <rFont val="Times New Roman"/>
        <family val="1"/>
      </rPr>
      <t xml:space="preserve">3 </t>
    </r>
    <r>
      <rPr>
        <b/>
        <sz val="10"/>
        <color indexed="8"/>
        <rFont val="Times New Roman"/>
        <family val="1"/>
      </rPr>
      <t>=</t>
    </r>
  </si>
  <si>
    <r>
      <t>X</t>
    </r>
    <r>
      <rPr>
        <b/>
        <sz val="6"/>
        <color indexed="8"/>
        <rFont val="Times New Roman"/>
        <family val="1"/>
      </rPr>
      <t xml:space="preserve">5 </t>
    </r>
    <r>
      <rPr>
        <b/>
        <sz val="10"/>
        <color indexed="8"/>
        <rFont val="Times New Roman"/>
        <family val="1"/>
      </rPr>
      <t>=</t>
    </r>
  </si>
  <si>
    <t>Valor</t>
  </si>
  <si>
    <r>
      <t>X</t>
    </r>
    <r>
      <rPr>
        <b/>
        <sz val="6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= Classe do Corpo d'Água (Decreto Estadual nº 10.755/77)</t>
    </r>
  </si>
  <si>
    <r>
      <t>X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= Natureza do Corpo d'Água</t>
    </r>
  </si>
  <si>
    <r>
      <t>X</t>
    </r>
    <r>
      <rPr>
        <b/>
        <sz val="6"/>
        <color indexed="8"/>
        <rFont val="Times New Roman"/>
        <family val="1"/>
      </rPr>
      <t xml:space="preserve">7 </t>
    </r>
    <r>
      <rPr>
        <b/>
        <sz val="10"/>
        <color indexed="8"/>
        <rFont val="Times New Roman"/>
        <family val="1"/>
      </rPr>
      <t>=</t>
    </r>
  </si>
  <si>
    <r>
      <t>X</t>
    </r>
    <r>
      <rPr>
        <b/>
        <sz val="6"/>
        <color indexed="8"/>
        <rFont val="Times New Roman"/>
        <family val="1"/>
      </rPr>
      <t>13</t>
    </r>
    <r>
      <rPr>
        <b/>
        <sz val="10"/>
        <color indexed="8"/>
        <rFont val="Times New Roman"/>
        <family val="1"/>
      </rPr>
      <t xml:space="preserve"> = Transposição de Bacia </t>
    </r>
  </si>
  <si>
    <r>
      <t>X</t>
    </r>
    <r>
      <rPr>
        <b/>
        <sz val="6"/>
        <color indexed="8"/>
        <rFont val="Times New Roman"/>
        <family val="1"/>
      </rPr>
      <t xml:space="preserve">13 </t>
    </r>
    <r>
      <rPr>
        <b/>
        <sz val="10"/>
        <color indexed="8"/>
        <rFont val="Times New Roman"/>
        <family val="1"/>
      </rPr>
      <t>=</t>
    </r>
  </si>
  <si>
    <t>Variável</t>
  </si>
  <si>
    <t>Volume de Captação Outorgado (em m³/h):</t>
  </si>
  <si>
    <t>Volume de Captação Medido (em m³/h):</t>
  </si>
  <si>
    <t>CONSUMO</t>
  </si>
  <si>
    <r>
      <t>X</t>
    </r>
    <r>
      <rPr>
        <b/>
        <sz val="6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= Disponibilidade Hídrica Local (Muito Crítica = 1,0)  </t>
    </r>
  </si>
  <si>
    <r>
      <t>X</t>
    </r>
    <r>
      <rPr>
        <b/>
        <sz val="6"/>
        <color indexed="8"/>
        <rFont val="Times New Roman"/>
        <family val="1"/>
      </rPr>
      <t xml:space="preserve">7 </t>
    </r>
    <r>
      <rPr>
        <b/>
        <sz val="10"/>
        <color indexed="8"/>
        <rFont val="Times New Roman"/>
        <family val="1"/>
      </rPr>
      <t xml:space="preserve">= Finalidade do Uso  </t>
    </r>
  </si>
  <si>
    <t>Dados dos Volumes de Captação Outorgada e Medida</t>
  </si>
  <si>
    <t>Volume de Consumo (em m³/h):</t>
  </si>
  <si>
    <t>CARGA LANÇADA</t>
  </si>
  <si>
    <r>
      <t>Y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=</t>
    </r>
  </si>
  <si>
    <r>
      <t>Y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= Classe do Corpo d'Água Receptor</t>
    </r>
  </si>
  <si>
    <r>
      <t>Y</t>
    </r>
    <r>
      <rPr>
        <b/>
        <sz val="6"/>
        <color indexed="8"/>
        <rFont val="Times New Roman"/>
        <family val="1"/>
      </rPr>
      <t xml:space="preserve">3 </t>
    </r>
    <r>
      <rPr>
        <b/>
        <sz val="10"/>
        <color indexed="8"/>
        <rFont val="Times New Roman"/>
        <family val="1"/>
      </rPr>
      <t>=</t>
    </r>
  </si>
  <si>
    <r>
      <t>Y</t>
    </r>
    <r>
      <rPr>
        <b/>
        <sz val="6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= Natureza da Atividade  </t>
    </r>
  </si>
  <si>
    <r>
      <t>Y</t>
    </r>
    <r>
      <rPr>
        <b/>
        <sz val="6"/>
        <color indexed="8"/>
        <rFont val="Times New Roman"/>
        <family val="1"/>
      </rPr>
      <t xml:space="preserve">4 </t>
    </r>
    <r>
      <rPr>
        <b/>
        <sz val="10"/>
        <color indexed="8"/>
        <rFont val="Times New Roman"/>
        <family val="1"/>
      </rPr>
      <t>=</t>
    </r>
  </si>
  <si>
    <r>
      <t>V</t>
    </r>
    <r>
      <rPr>
        <b/>
        <sz val="6"/>
        <color indexed="8"/>
        <rFont val="Times New Roman"/>
        <family val="1"/>
      </rPr>
      <t xml:space="preserve">CONS </t>
    </r>
    <r>
      <rPr>
        <b/>
        <sz val="10"/>
        <color indexed="8"/>
        <rFont val="Times New Roman"/>
        <family val="1"/>
      </rPr>
      <t>=</t>
    </r>
  </si>
  <si>
    <r>
      <t>V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</t>
    </r>
    <r>
      <rPr>
        <b/>
        <sz val="6"/>
        <color indexed="8"/>
        <rFont val="Times New Roman"/>
        <family val="1"/>
      </rPr>
      <t xml:space="preserve">OUT </t>
    </r>
    <r>
      <rPr>
        <b/>
        <sz val="10"/>
        <color indexed="8"/>
        <rFont val="Times New Roman"/>
        <family val="1"/>
      </rPr>
      <t>=</t>
    </r>
  </si>
  <si>
    <r>
      <t>V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</t>
    </r>
    <r>
      <rPr>
        <b/>
        <sz val="6"/>
        <color indexed="8"/>
        <rFont val="Times New Roman"/>
        <family val="1"/>
      </rPr>
      <t xml:space="preserve">MED </t>
    </r>
    <r>
      <rPr>
        <b/>
        <sz val="10"/>
        <color indexed="8"/>
        <rFont val="Times New Roman"/>
        <family val="1"/>
      </rPr>
      <t>=</t>
    </r>
  </si>
  <si>
    <r>
      <t>V</t>
    </r>
    <r>
      <rPr>
        <b/>
        <sz val="6"/>
        <color indexed="8"/>
        <rFont val="Times New Roman"/>
        <family val="1"/>
      </rPr>
      <t xml:space="preserve">CAP </t>
    </r>
    <r>
      <rPr>
        <b/>
        <sz val="10"/>
        <color indexed="8"/>
        <rFont val="Times New Roman"/>
        <family val="1"/>
      </rPr>
      <t>= K</t>
    </r>
    <r>
      <rPr>
        <b/>
        <sz val="6"/>
        <color indexed="8"/>
        <rFont val="Times New Roman"/>
        <family val="1"/>
      </rPr>
      <t>OUT</t>
    </r>
    <r>
      <rPr>
        <b/>
        <sz val="10"/>
        <color indexed="8"/>
        <rFont val="Times New Roman"/>
        <family val="1"/>
      </rPr>
      <t xml:space="preserve"> . V</t>
    </r>
    <r>
      <rPr>
        <b/>
        <sz val="6"/>
        <color indexed="8"/>
        <rFont val="Times New Roman"/>
        <family val="1"/>
      </rPr>
      <t xml:space="preserve">OUT </t>
    </r>
    <r>
      <rPr>
        <b/>
        <sz val="10"/>
        <color indexed="8"/>
        <rFont val="Times New Roman"/>
        <family val="1"/>
      </rPr>
      <t>+ K</t>
    </r>
    <r>
      <rPr>
        <b/>
        <sz val="6"/>
        <color indexed="8"/>
        <rFont val="Times New Roman"/>
        <family val="1"/>
      </rPr>
      <t xml:space="preserve">MED </t>
    </r>
    <r>
      <rPr>
        <b/>
        <sz val="10"/>
        <color indexed="8"/>
        <rFont val="Times New Roman"/>
        <family val="1"/>
      </rPr>
      <t>. V</t>
    </r>
    <r>
      <rPr>
        <b/>
        <sz val="6"/>
        <color indexed="8"/>
        <rFont val="Times New Roman"/>
        <family val="1"/>
      </rPr>
      <t>CAP MED</t>
    </r>
  </si>
  <si>
    <r>
      <t>VALOR DA CAPTAÇÃO = ΣPUF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. V</t>
    </r>
    <r>
      <rPr>
        <b/>
        <sz val="6"/>
        <color indexed="8"/>
        <rFont val="Times New Roman"/>
        <family val="1"/>
      </rPr>
      <t>CAP</t>
    </r>
  </si>
  <si>
    <r>
      <t>ΣPUF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. (X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. X</t>
    </r>
    <r>
      <rPr>
        <b/>
        <sz val="6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. X</t>
    </r>
    <r>
      <rPr>
        <b/>
        <sz val="6"/>
        <color indexed="8"/>
        <rFont val="Times New Roman"/>
        <family val="1"/>
      </rPr>
      <t xml:space="preserve">3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 xml:space="preserve">5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 xml:space="preserve">7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>13</t>
    </r>
    <r>
      <rPr>
        <b/>
        <sz val="10"/>
        <color indexed="8"/>
        <rFont val="Times New Roman"/>
        <family val="1"/>
      </rPr>
      <t>)</t>
    </r>
  </si>
  <si>
    <r>
      <t>VALOR DO CONSUMO = ΣPUF</t>
    </r>
    <r>
      <rPr>
        <b/>
        <sz val="6"/>
        <color indexed="8"/>
        <rFont val="Times New Roman"/>
        <family val="1"/>
      </rPr>
      <t>CONS</t>
    </r>
    <r>
      <rPr>
        <b/>
        <sz val="10"/>
        <color indexed="8"/>
        <rFont val="Times New Roman"/>
        <family val="1"/>
      </rPr>
      <t xml:space="preserve"> . V</t>
    </r>
    <r>
      <rPr>
        <b/>
        <sz val="6"/>
        <color indexed="8"/>
        <rFont val="Times New Roman"/>
        <family val="1"/>
      </rPr>
      <t>CONS</t>
    </r>
  </si>
  <si>
    <r>
      <t>V</t>
    </r>
    <r>
      <rPr>
        <b/>
        <sz val="6"/>
        <color indexed="8"/>
        <rFont val="Times New Roman"/>
        <family val="1"/>
      </rPr>
      <t xml:space="preserve">CONS </t>
    </r>
    <r>
      <rPr>
        <b/>
        <sz val="10"/>
        <color indexed="8"/>
        <rFont val="Times New Roman"/>
        <family val="1"/>
      </rPr>
      <t>= FC . V</t>
    </r>
    <r>
      <rPr>
        <b/>
        <sz val="6"/>
        <color indexed="8"/>
        <rFont val="Times New Roman"/>
        <family val="1"/>
      </rPr>
      <t>CAP</t>
    </r>
  </si>
  <si>
    <r>
      <t>FC = ((V</t>
    </r>
    <r>
      <rPr>
        <b/>
        <sz val="6"/>
        <color indexed="8"/>
        <rFont val="Times New Roman"/>
        <family val="1"/>
      </rPr>
      <t>CAPT</t>
    </r>
    <r>
      <rPr>
        <b/>
        <sz val="10"/>
        <color indexed="8"/>
        <rFont val="Times New Roman"/>
        <family val="1"/>
      </rPr>
      <t xml:space="preserve"> - V</t>
    </r>
    <r>
      <rPr>
        <b/>
        <sz val="6"/>
        <color indexed="8"/>
        <rFont val="Times New Roman"/>
        <family val="1"/>
      </rPr>
      <t>LANÇT</t>
    </r>
    <r>
      <rPr>
        <b/>
        <sz val="10"/>
        <color indexed="8"/>
        <rFont val="Times New Roman"/>
        <family val="1"/>
      </rPr>
      <t>) / V</t>
    </r>
    <r>
      <rPr>
        <b/>
        <sz val="6"/>
        <color indexed="8"/>
        <rFont val="Times New Roman"/>
        <family val="1"/>
      </rPr>
      <t>CAPT</t>
    </r>
    <r>
      <rPr>
        <b/>
        <sz val="10"/>
        <color indexed="8"/>
        <rFont val="Times New Roman"/>
        <family val="1"/>
      </rPr>
      <t>) . V</t>
    </r>
    <r>
      <rPr>
        <b/>
        <sz val="6"/>
        <color indexed="8"/>
        <rFont val="Times New Roman"/>
        <family val="1"/>
      </rPr>
      <t>CAP</t>
    </r>
  </si>
  <si>
    <t>Volume de Lançamento (em m³/h):</t>
  </si>
  <si>
    <r>
      <t>V</t>
    </r>
    <r>
      <rPr>
        <b/>
        <sz val="6"/>
        <color indexed="8"/>
        <rFont val="Times New Roman"/>
        <family val="1"/>
      </rPr>
      <t xml:space="preserve">LANÇ </t>
    </r>
    <r>
      <rPr>
        <b/>
        <sz val="10"/>
        <color indexed="8"/>
        <rFont val="Times New Roman"/>
        <family val="1"/>
      </rPr>
      <t>=</t>
    </r>
  </si>
  <si>
    <r>
      <t>ΣPUF</t>
    </r>
    <r>
      <rPr>
        <b/>
        <sz val="6"/>
        <color indexed="8"/>
        <rFont val="Times New Roman"/>
        <family val="1"/>
      </rPr>
      <t>CONS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 xml:space="preserve">CONS </t>
    </r>
    <r>
      <rPr>
        <b/>
        <sz val="10"/>
        <color indexed="8"/>
        <rFont val="Times New Roman"/>
        <family val="1"/>
      </rPr>
      <t>. (X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. X</t>
    </r>
    <r>
      <rPr>
        <b/>
        <sz val="6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 xml:space="preserve">3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 xml:space="preserve">5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 xml:space="preserve">7 </t>
    </r>
    <r>
      <rPr>
        <b/>
        <sz val="10"/>
        <color indexed="8"/>
        <rFont val="Times New Roman"/>
        <family val="1"/>
      </rPr>
      <t>. X</t>
    </r>
    <r>
      <rPr>
        <b/>
        <sz val="6"/>
        <color indexed="8"/>
        <rFont val="Times New Roman"/>
        <family val="1"/>
      </rPr>
      <t>13</t>
    </r>
    <r>
      <rPr>
        <b/>
        <sz val="10"/>
        <color indexed="8"/>
        <rFont val="Times New Roman"/>
        <family val="1"/>
      </rPr>
      <t>)</t>
    </r>
  </si>
  <si>
    <t>em m³/h</t>
  </si>
  <si>
    <t xml:space="preserve"> em mgDBO/l</t>
  </si>
  <si>
    <t>SIMULAÇÃO DA COBRANÇA PELO USO DA ÁGUA (ESTADUAL)</t>
  </si>
  <si>
    <r>
      <t>PUB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= R$ 0,01/m³</t>
    </r>
  </si>
  <si>
    <r>
      <t>PUB</t>
    </r>
    <r>
      <rPr>
        <b/>
        <sz val="6"/>
        <color indexed="8"/>
        <rFont val="Times New Roman"/>
        <family val="1"/>
      </rPr>
      <t>CONS</t>
    </r>
    <r>
      <rPr>
        <b/>
        <sz val="10"/>
        <color indexed="8"/>
        <rFont val="Times New Roman"/>
        <family val="1"/>
      </rPr>
      <t xml:space="preserve"> = R$ 0,02/m³</t>
    </r>
  </si>
  <si>
    <r>
      <t>ΣPUF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=</t>
    </r>
  </si>
  <si>
    <t>/ m³</t>
  </si>
  <si>
    <t>Coeficientes</t>
  </si>
  <si>
    <r>
      <t>ΣPUF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>CAP</t>
    </r>
    <r>
      <rPr>
        <b/>
        <sz val="10"/>
        <color indexed="8"/>
        <rFont val="Times New Roman"/>
        <family val="1"/>
      </rPr>
      <t xml:space="preserve"> . (Coeficientes Ponderadores)</t>
    </r>
  </si>
  <si>
    <r>
      <t>V</t>
    </r>
    <r>
      <rPr>
        <b/>
        <sz val="6"/>
        <rFont val="Times New Roman"/>
        <family val="1"/>
      </rPr>
      <t>CAP</t>
    </r>
    <r>
      <rPr>
        <b/>
        <sz val="10"/>
        <rFont val="Times New Roman"/>
        <family val="1"/>
      </rPr>
      <t xml:space="preserve"> = </t>
    </r>
  </si>
  <si>
    <r>
      <t>K</t>
    </r>
    <r>
      <rPr>
        <b/>
        <sz val="6"/>
        <rFont val="Times New Roman"/>
        <family val="1"/>
      </rPr>
      <t>OUT</t>
    </r>
    <r>
      <rPr>
        <b/>
        <sz val="10"/>
        <rFont val="Times New Roman"/>
        <family val="1"/>
      </rPr>
      <t xml:space="preserve"> . V</t>
    </r>
    <r>
      <rPr>
        <b/>
        <sz val="6"/>
        <rFont val="Times New Roman"/>
        <family val="1"/>
      </rPr>
      <t>OUT</t>
    </r>
    <r>
      <rPr>
        <b/>
        <sz val="10"/>
        <rFont val="Times New Roman"/>
        <family val="1"/>
      </rPr>
      <t xml:space="preserve"> +</t>
    </r>
  </si>
  <si>
    <r>
      <t>K</t>
    </r>
    <r>
      <rPr>
        <b/>
        <sz val="6"/>
        <rFont val="Times New Roman"/>
        <family val="1"/>
      </rPr>
      <t>MED</t>
    </r>
    <r>
      <rPr>
        <b/>
        <sz val="10"/>
        <rFont val="Times New Roman"/>
        <family val="1"/>
      </rPr>
      <t xml:space="preserve"> . V</t>
    </r>
    <r>
      <rPr>
        <b/>
        <sz val="6"/>
        <rFont val="Times New Roman"/>
        <family val="1"/>
      </rPr>
      <t>CAP MED</t>
    </r>
  </si>
  <si>
    <t>m³ / ano</t>
  </si>
  <si>
    <t>/ ano</t>
  </si>
  <si>
    <r>
      <t>Sem Medição = K</t>
    </r>
    <r>
      <rPr>
        <b/>
        <sz val="6"/>
        <color indexed="8"/>
        <rFont val="Times New Roman"/>
        <family val="1"/>
      </rPr>
      <t>OUT</t>
    </r>
    <r>
      <rPr>
        <b/>
        <sz val="10"/>
        <color indexed="8"/>
        <rFont val="Times New Roman"/>
        <family val="1"/>
      </rPr>
      <t xml:space="preserve"> = 1,0 e K</t>
    </r>
    <r>
      <rPr>
        <b/>
        <sz val="6"/>
        <color indexed="8"/>
        <rFont val="Times New Roman"/>
        <family val="1"/>
      </rPr>
      <t>MED</t>
    </r>
    <r>
      <rPr>
        <b/>
        <sz val="10"/>
        <color indexed="8"/>
        <rFont val="Times New Roman"/>
        <family val="1"/>
      </rPr>
      <t xml:space="preserve"> = 0,0</t>
    </r>
  </si>
  <si>
    <r>
      <t>ΣPUF</t>
    </r>
    <r>
      <rPr>
        <b/>
        <sz val="6"/>
        <color indexed="8"/>
        <rFont val="Times New Roman"/>
        <family val="1"/>
      </rPr>
      <t>CONS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 xml:space="preserve">CONS </t>
    </r>
    <r>
      <rPr>
        <b/>
        <sz val="10"/>
        <color indexed="8"/>
        <rFont val="Times New Roman"/>
        <family val="1"/>
      </rPr>
      <t>. (Coeficientes Ponderadores)</t>
    </r>
  </si>
  <si>
    <r>
      <t>ΣPUF</t>
    </r>
    <r>
      <rPr>
        <b/>
        <sz val="6"/>
        <color indexed="8"/>
        <rFont val="Times New Roman"/>
        <family val="1"/>
      </rPr>
      <t>CONS</t>
    </r>
    <r>
      <rPr>
        <b/>
        <sz val="10"/>
        <color indexed="8"/>
        <rFont val="Times New Roman"/>
        <family val="1"/>
      </rPr>
      <t xml:space="preserve"> =</t>
    </r>
  </si>
  <si>
    <r>
      <t>V</t>
    </r>
    <r>
      <rPr>
        <b/>
        <sz val="6"/>
        <rFont val="Times New Roman"/>
        <family val="1"/>
      </rPr>
      <t>CAP</t>
    </r>
  </si>
  <si>
    <r>
      <t>V</t>
    </r>
    <r>
      <rPr>
        <b/>
        <sz val="6"/>
        <rFont val="Times New Roman"/>
        <family val="1"/>
      </rPr>
      <t>CONS</t>
    </r>
    <r>
      <rPr>
        <b/>
        <sz val="10"/>
        <rFont val="Times New Roman"/>
        <family val="1"/>
      </rPr>
      <t xml:space="preserve"> = </t>
    </r>
  </si>
  <si>
    <t>FC  .</t>
  </si>
  <si>
    <r>
      <t>ΣPUF</t>
    </r>
    <r>
      <rPr>
        <b/>
        <sz val="6"/>
        <color indexed="8"/>
        <rFont val="Times New Roman"/>
        <family val="1"/>
      </rPr>
      <t>PARÂMETRO(X)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 xml:space="preserve">PARÂMETRO(X) </t>
    </r>
    <r>
      <rPr>
        <b/>
        <sz val="10"/>
        <color indexed="8"/>
        <rFont val="Times New Roman"/>
        <family val="1"/>
      </rPr>
      <t>. (Y</t>
    </r>
    <r>
      <rPr>
        <b/>
        <sz val="6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. Y</t>
    </r>
    <r>
      <rPr>
        <b/>
        <sz val="6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. Y</t>
    </r>
    <r>
      <rPr>
        <b/>
        <sz val="6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>)</t>
    </r>
  </si>
  <si>
    <r>
      <t>ΣPUF</t>
    </r>
    <r>
      <rPr>
        <b/>
        <sz val="6"/>
        <color indexed="8"/>
        <rFont val="Times New Roman"/>
        <family val="1"/>
      </rPr>
      <t>PARÂM</t>
    </r>
    <r>
      <rPr>
        <b/>
        <sz val="10"/>
        <color indexed="8"/>
        <rFont val="Times New Roman"/>
        <family val="1"/>
      </rPr>
      <t xml:space="preserve"> = </t>
    </r>
  </si>
  <si>
    <t>/ KgDBO</t>
  </si>
  <si>
    <r>
      <t>ΣPUF</t>
    </r>
    <r>
      <rPr>
        <b/>
        <sz val="6"/>
        <color indexed="8"/>
        <rFont val="Times New Roman"/>
        <family val="1"/>
      </rPr>
      <t>PARÂMETRO(X)</t>
    </r>
    <r>
      <rPr>
        <b/>
        <sz val="10"/>
        <color indexed="8"/>
        <rFont val="Times New Roman"/>
        <family val="1"/>
      </rPr>
      <t xml:space="preserve"> = PUB</t>
    </r>
    <r>
      <rPr>
        <b/>
        <sz val="6"/>
        <color indexed="8"/>
        <rFont val="Times New Roman"/>
        <family val="1"/>
      </rPr>
      <t xml:space="preserve">PARÂMETRO(X) </t>
    </r>
    <r>
      <rPr>
        <b/>
        <sz val="10"/>
        <color indexed="8"/>
        <rFont val="Times New Roman"/>
        <family val="1"/>
      </rPr>
      <t>. (Coeficientes Ponderadores)</t>
    </r>
  </si>
  <si>
    <r>
      <t>. V</t>
    </r>
    <r>
      <rPr>
        <b/>
        <sz val="6"/>
        <color indexed="8"/>
        <rFont val="Times New Roman"/>
        <family val="1"/>
      </rPr>
      <t>LANÇ</t>
    </r>
  </si>
  <si>
    <r>
      <t>Q</t>
    </r>
    <r>
      <rPr>
        <b/>
        <sz val="6"/>
        <color indexed="8"/>
        <rFont val="Times New Roman"/>
        <family val="1"/>
      </rPr>
      <t>PARÂM(x)</t>
    </r>
    <r>
      <rPr>
        <b/>
        <sz val="10"/>
        <color indexed="8"/>
        <rFont val="Times New Roman"/>
        <family val="1"/>
      </rPr>
      <t xml:space="preserve"> = </t>
    </r>
  </si>
  <si>
    <r>
      <t>Q</t>
    </r>
    <r>
      <rPr>
        <b/>
        <sz val="6"/>
        <color indexed="8"/>
        <rFont val="Times New Roman"/>
        <family val="1"/>
      </rPr>
      <t>PARÂM(x)</t>
    </r>
    <r>
      <rPr>
        <b/>
        <sz val="10"/>
        <color indexed="8"/>
        <rFont val="Times New Roman"/>
        <family val="1"/>
      </rPr>
      <t xml:space="preserve"> =</t>
    </r>
  </si>
  <si>
    <r>
      <t>VALOR DA CARGA LANÇADA = ΣPUF</t>
    </r>
    <r>
      <rPr>
        <b/>
        <sz val="6"/>
        <color indexed="8"/>
        <rFont val="Times New Roman"/>
        <family val="1"/>
      </rPr>
      <t>PARÂMETRO(x)</t>
    </r>
    <r>
      <rPr>
        <b/>
        <sz val="10"/>
        <color indexed="8"/>
        <rFont val="Times New Roman"/>
        <family val="1"/>
      </rPr>
      <t xml:space="preserve"> . Q</t>
    </r>
    <r>
      <rPr>
        <b/>
        <sz val="6"/>
        <color indexed="8"/>
        <rFont val="Times New Roman"/>
        <family val="1"/>
      </rPr>
      <t>PARÂMETRO(X)</t>
    </r>
  </si>
  <si>
    <r>
      <t>VALOR DO CONSUMO = ΣPUF</t>
    </r>
    <r>
      <rPr>
        <b/>
        <sz val="6"/>
        <color indexed="10"/>
        <rFont val="Times New Roman"/>
        <family val="1"/>
      </rPr>
      <t>CONS</t>
    </r>
    <r>
      <rPr>
        <b/>
        <sz val="10"/>
        <color indexed="10"/>
        <rFont val="Times New Roman"/>
        <family val="1"/>
      </rPr>
      <t xml:space="preserve"> . V</t>
    </r>
    <r>
      <rPr>
        <b/>
        <sz val="6"/>
        <color indexed="10"/>
        <rFont val="Times New Roman"/>
        <family val="1"/>
      </rPr>
      <t>CONS</t>
    </r>
    <r>
      <rPr>
        <b/>
        <sz val="10"/>
        <color indexed="10"/>
        <rFont val="Times New Roman"/>
        <family val="1"/>
      </rPr>
      <t xml:space="preserve"> =</t>
    </r>
  </si>
  <si>
    <r>
      <t>VALOR DA CAPTAÇÃO = ΣPUF</t>
    </r>
    <r>
      <rPr>
        <b/>
        <sz val="6"/>
        <color indexed="10"/>
        <rFont val="Times New Roman"/>
        <family val="1"/>
      </rPr>
      <t>CAP</t>
    </r>
    <r>
      <rPr>
        <b/>
        <sz val="10"/>
        <color indexed="10"/>
        <rFont val="Times New Roman"/>
        <family val="1"/>
      </rPr>
      <t xml:space="preserve"> . V</t>
    </r>
    <r>
      <rPr>
        <b/>
        <sz val="6"/>
        <color indexed="10"/>
        <rFont val="Times New Roman"/>
        <family val="1"/>
      </rPr>
      <t>CAP</t>
    </r>
    <r>
      <rPr>
        <b/>
        <sz val="10"/>
        <color indexed="10"/>
        <rFont val="Times New Roman"/>
        <family val="1"/>
      </rPr>
      <t xml:space="preserve"> =</t>
    </r>
  </si>
  <si>
    <r>
      <t>VALOR DA CARGA LANÇADA = ΣPUF</t>
    </r>
    <r>
      <rPr>
        <b/>
        <sz val="6"/>
        <color indexed="10"/>
        <rFont val="Times New Roman"/>
        <family val="1"/>
      </rPr>
      <t>PARÂM(x)</t>
    </r>
    <r>
      <rPr>
        <b/>
        <sz val="10"/>
        <color indexed="10"/>
        <rFont val="Times New Roman"/>
        <family val="1"/>
      </rPr>
      <t xml:space="preserve"> . Q</t>
    </r>
    <r>
      <rPr>
        <b/>
        <sz val="6"/>
        <color indexed="10"/>
        <rFont val="Times New Roman"/>
        <family val="1"/>
      </rPr>
      <t>PARÂM(X)</t>
    </r>
    <r>
      <rPr>
        <b/>
        <sz val="10"/>
        <color indexed="10"/>
        <rFont val="Times New Roman"/>
        <family val="1"/>
      </rPr>
      <t xml:space="preserve"> =</t>
    </r>
  </si>
  <si>
    <t>KgDBO / ano</t>
  </si>
  <si>
    <t>VALOR  ESTIMADO DA COBRANÇA ESTADUAL</t>
  </si>
  <si>
    <t>CAPTAÇÃO, EXTRAÇÃO E DERIVAÇÃO</t>
  </si>
  <si>
    <r>
      <t>Coeficientes Ponderadores de Carga Lançada</t>
    </r>
    <r>
      <rPr>
        <b/>
        <sz val="10"/>
        <color indexed="10"/>
        <rFont val="Times New Roman"/>
        <family val="1"/>
      </rPr>
      <t xml:space="preserve"> (ver Tabela)</t>
    </r>
  </si>
  <si>
    <t>Valor do Consumo =</t>
  </si>
  <si>
    <r>
      <t xml:space="preserve">Concentr. </t>
    </r>
    <r>
      <rPr>
        <b/>
        <sz val="6"/>
        <color indexed="8"/>
        <rFont val="Times New Roman"/>
        <family val="1"/>
      </rPr>
      <t>(X)</t>
    </r>
  </si>
  <si>
    <r>
      <t>Q</t>
    </r>
    <r>
      <rPr>
        <b/>
        <sz val="6"/>
        <color indexed="8"/>
        <rFont val="Times New Roman"/>
        <family val="1"/>
      </rPr>
      <t>PARÂMETRO</t>
    </r>
    <r>
      <rPr>
        <b/>
        <sz val="9"/>
        <color indexed="8"/>
        <rFont val="Times New Roman"/>
        <family val="1"/>
      </rPr>
      <t xml:space="preserve"> = Concentração média do Parâmetro (</t>
    </r>
    <r>
      <rPr>
        <b/>
        <sz val="6"/>
        <color indexed="8"/>
        <rFont val="Times New Roman"/>
        <family val="1"/>
      </rPr>
      <t>X</t>
    </r>
    <r>
      <rPr>
        <b/>
        <sz val="9"/>
        <color indexed="8"/>
        <rFont val="Times New Roman"/>
        <family val="1"/>
      </rPr>
      <t>), em Kg, vezes o</t>
    </r>
  </si>
  <si>
    <t>volume de efluente lançado, no período (no ano).</t>
  </si>
  <si>
    <t>Valor da Captação, Extração e Derivação =</t>
  </si>
  <si>
    <t>Valor da Carga Lançada =</t>
  </si>
  <si>
    <t>Tabela dos Coeficientes Ponderadores</t>
  </si>
  <si>
    <t xml:space="preserve"> (Artigo 12 do Decreto Estadual nº 50.667, de 30/03/2006)</t>
  </si>
  <si>
    <t xml:space="preserve">I - Captação, Extração e Derivação: </t>
  </si>
  <si>
    <t>X</t>
  </si>
  <si>
    <t>Classificação</t>
  </si>
  <si>
    <t>Valores</t>
  </si>
  <si>
    <r>
      <t>X</t>
    </r>
    <r>
      <rPr>
        <b/>
        <sz val="8"/>
        <color indexed="10"/>
        <rFont val="Times New Roman"/>
        <family val="1"/>
      </rPr>
      <t>1</t>
    </r>
  </si>
  <si>
    <t>Superficial</t>
  </si>
  <si>
    <t>Subterrâneo</t>
  </si>
  <si>
    <r>
      <t>X</t>
    </r>
    <r>
      <rPr>
        <b/>
        <sz val="8"/>
        <color indexed="10"/>
        <rFont val="Times New Roman"/>
        <family val="1"/>
      </rPr>
      <t>2</t>
    </r>
  </si>
  <si>
    <t>Classe 1</t>
  </si>
  <si>
    <t xml:space="preserve">enquadrado o corpo d'água no local do uso ou </t>
  </si>
  <si>
    <t>Classe 2</t>
  </si>
  <si>
    <t>da derivação - Decreto Estadual 10.755/77</t>
  </si>
  <si>
    <t>Classe 3</t>
  </si>
  <si>
    <t>Classe 4</t>
  </si>
  <si>
    <t>Subterrânea</t>
  </si>
  <si>
    <r>
      <t>X</t>
    </r>
    <r>
      <rPr>
        <b/>
        <sz val="8"/>
        <color indexed="10"/>
        <rFont val="Times New Roman"/>
        <family val="1"/>
      </rPr>
      <t>3</t>
    </r>
  </si>
  <si>
    <t>Muito Alta (&lt; 0,25)</t>
  </si>
  <si>
    <t>(Vazão Total de Demanda/Vazão de Referência)</t>
  </si>
  <si>
    <t>Alta (entre 0,25 e 0,4)</t>
  </si>
  <si>
    <r>
      <t>Vazão de Referência = Vazão Q</t>
    </r>
    <r>
      <rPr>
        <sz val="6"/>
        <rFont val="Times New Roman"/>
        <family val="1"/>
      </rPr>
      <t xml:space="preserve">7,10 </t>
    </r>
    <r>
      <rPr>
        <sz val="10"/>
        <rFont val="Times New Roman"/>
        <family val="1"/>
      </rPr>
      <t>+ Vazão Potencial</t>
    </r>
  </si>
  <si>
    <t>Média (entre 0,4 e 0,5)</t>
  </si>
  <si>
    <t>dos Aqüíferos (confinados e semi confinados)</t>
  </si>
  <si>
    <t>Crítica (entre 0,5 e 0,8)</t>
  </si>
  <si>
    <t>Local = Divisão de sub - UGRHI na UGRHI, se não</t>
  </si>
  <si>
    <t>Muito Crítica (acima de 0,8)</t>
  </si>
  <si>
    <t>existir é para UGRHI</t>
  </si>
  <si>
    <r>
      <t>X</t>
    </r>
    <r>
      <rPr>
        <b/>
        <sz val="8"/>
        <color indexed="10"/>
        <rFont val="Times New Roman"/>
        <family val="1"/>
      </rPr>
      <t>5</t>
    </r>
  </si>
  <si>
    <r>
      <t>Sem Medição K</t>
    </r>
    <r>
      <rPr>
        <sz val="6"/>
        <rFont val="Times New Roman"/>
        <family val="1"/>
      </rPr>
      <t>OUT</t>
    </r>
    <r>
      <rPr>
        <sz val="10"/>
        <rFont val="Times New Roman"/>
        <family val="1"/>
      </rPr>
      <t>=1 e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</t>
    </r>
    <r>
      <rPr>
        <sz val="6"/>
        <rFont val="Times New Roman"/>
        <family val="1"/>
      </rPr>
      <t>MED</t>
    </r>
    <r>
      <rPr>
        <sz val="10"/>
        <rFont val="Times New Roman"/>
        <family val="1"/>
      </rPr>
      <t>=0</t>
    </r>
  </si>
  <si>
    <r>
      <t>regime de variação (K</t>
    </r>
    <r>
      <rPr>
        <sz val="6"/>
        <rFont val="Times New Roman"/>
        <family val="1"/>
      </rPr>
      <t>OUT</t>
    </r>
    <r>
      <rPr>
        <sz val="10"/>
        <rFont val="Times New Roman"/>
        <family val="1"/>
      </rPr>
      <t xml:space="preserve"> + K</t>
    </r>
    <r>
      <rPr>
        <sz val="6"/>
        <rFont val="Times New Roman"/>
        <family val="1"/>
      </rPr>
      <t xml:space="preserve">MED </t>
    </r>
    <r>
      <rPr>
        <sz val="10"/>
        <rFont val="Times New Roman"/>
        <family val="1"/>
      </rPr>
      <t>= 1) (§ 3º, artigo 12 e</t>
    </r>
  </si>
  <si>
    <t>Com Medição</t>
  </si>
  <si>
    <t>item 2 do Anexo, Decreto 50.667 da Cobrança)</t>
  </si>
  <si>
    <r>
      <t>X</t>
    </r>
    <r>
      <rPr>
        <b/>
        <sz val="8"/>
        <color indexed="10"/>
        <rFont val="Times New Roman"/>
        <family val="1"/>
      </rPr>
      <t>7</t>
    </r>
  </si>
  <si>
    <t>Sistema Público</t>
  </si>
  <si>
    <t>Indústria</t>
  </si>
  <si>
    <r>
      <t>X</t>
    </r>
    <r>
      <rPr>
        <b/>
        <sz val="8"/>
        <color indexed="10"/>
        <rFont val="Times New Roman"/>
        <family val="1"/>
      </rPr>
      <t>13</t>
    </r>
  </si>
  <si>
    <t>Existente</t>
  </si>
  <si>
    <t>Não existente</t>
  </si>
  <si>
    <t>II - Consumo:</t>
  </si>
  <si>
    <t>III - Diluição, Transporte e Assimilação de Efluentes</t>
  </si>
  <si>
    <t>Y</t>
  </si>
  <si>
    <t>(Carga Lançada):</t>
  </si>
  <si>
    <r>
      <t>Y</t>
    </r>
    <r>
      <rPr>
        <b/>
        <sz val="8"/>
        <color indexed="10"/>
        <rFont val="Times New Roman"/>
        <family val="1"/>
      </rPr>
      <t>1</t>
    </r>
  </si>
  <si>
    <r>
      <t>(similar ao X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</si>
  <si>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Y</t>
    </r>
    <r>
      <rPr>
        <b/>
        <sz val="8"/>
        <color indexed="10"/>
        <rFont val="Times New Roman"/>
        <family val="1"/>
      </rPr>
      <t>3</t>
    </r>
  </si>
  <si>
    <t>Emissão ( 2º artigo 12 do decreto 50.667 da cobrança)</t>
  </si>
  <si>
    <r>
      <t>Y</t>
    </r>
    <r>
      <rPr>
        <b/>
        <sz val="8"/>
        <color indexed="10"/>
        <rFont val="Times New Roman"/>
        <family val="1"/>
      </rPr>
      <t>4</t>
    </r>
  </si>
  <si>
    <r>
      <t>PUB</t>
    </r>
    <r>
      <rPr>
        <b/>
        <sz val="6"/>
        <rFont val="Times New Roman"/>
        <family val="1"/>
      </rPr>
      <t>CONS</t>
    </r>
    <r>
      <rPr>
        <b/>
        <sz val="10"/>
        <rFont val="Times New Roman"/>
        <family val="1"/>
      </rPr>
      <t xml:space="preserve">    .</t>
    </r>
  </si>
  <si>
    <r>
      <t>PUB</t>
    </r>
    <r>
      <rPr>
        <b/>
        <sz val="6"/>
        <rFont val="Times New Roman"/>
        <family val="1"/>
      </rPr>
      <t>CAP</t>
    </r>
    <r>
      <rPr>
        <b/>
        <sz val="10"/>
        <rFont val="Times New Roman"/>
        <family val="1"/>
      </rPr>
      <t xml:space="preserve">   .</t>
    </r>
  </si>
  <si>
    <r>
      <t>PUB</t>
    </r>
    <r>
      <rPr>
        <b/>
        <sz val="6"/>
        <color indexed="8"/>
        <rFont val="Times New Roman"/>
        <family val="1"/>
      </rPr>
      <t>PARÂM</t>
    </r>
    <r>
      <rPr>
        <b/>
        <sz val="10"/>
        <color indexed="8"/>
        <rFont val="Times New Roman"/>
        <family val="1"/>
      </rPr>
      <t xml:space="preserve">  .</t>
    </r>
  </si>
  <si>
    <t>Dados dos Volumes de Lançamento e Consumo</t>
  </si>
  <si>
    <t>Dados da Carga Lançada</t>
  </si>
  <si>
    <t>De: l/s (litro por segundo) = Volume x 3,6</t>
  </si>
  <si>
    <t>De: l/h (litro por hora) = Volume x 0,001</t>
  </si>
  <si>
    <t>VALOR TOTAL ANUAL =</t>
  </si>
  <si>
    <t>Total Anual</t>
  </si>
  <si>
    <t>Mensal</t>
  </si>
  <si>
    <t xml:space="preserve">(l/s) = </t>
  </si>
  <si>
    <t xml:space="preserve"> (l/h) = </t>
  </si>
  <si>
    <t xml:space="preserve">(m³/s) = </t>
  </si>
  <si>
    <t>Volume</t>
  </si>
  <si>
    <t>Conversão (m³/h)</t>
  </si>
  <si>
    <t>De: m³/s (metro cúbico por segundo) = Volume x 3.600</t>
  </si>
  <si>
    <t>De</t>
  </si>
  <si>
    <r>
      <t xml:space="preserve">Coeficientes Ponderadores de Captação </t>
    </r>
    <r>
      <rPr>
        <b/>
        <sz val="10"/>
        <color indexed="10"/>
        <rFont val="Times New Roman"/>
        <family val="1"/>
      </rPr>
      <t>(ver Tabela de Coeficientes)</t>
    </r>
  </si>
  <si>
    <r>
      <t xml:space="preserve">Coeficientes Ponderadores de Consumo </t>
    </r>
    <r>
      <rPr>
        <b/>
        <sz val="10"/>
        <color indexed="10"/>
        <rFont val="Times New Roman"/>
        <family val="1"/>
      </rPr>
      <t>(ver Tabela de Coeficientes)</t>
    </r>
  </si>
  <si>
    <t>Tabela de Conversão do Volume para m³/h (metro cúbico por hora)</t>
  </si>
  <si>
    <t>consumo efetivo ou volume consumido</t>
  </si>
  <si>
    <t>1 - Sistema Público</t>
  </si>
  <si>
    <t>2 - Solução Alternativa</t>
  </si>
  <si>
    <t>3 - Indústria</t>
  </si>
  <si>
    <t>sazonalidade;</t>
  </si>
  <si>
    <t>características dos aqüíferos</t>
  </si>
  <si>
    <t>as características físico -químicas e biológicas da água</t>
  </si>
  <si>
    <t>localização do usuário na bacia;</t>
  </si>
  <si>
    <t>práticas de conservação e manejo do solo e da água</t>
  </si>
  <si>
    <t>grau de regularização assegurado por obras hidráulicas</t>
  </si>
  <si>
    <t>&gt;95 % de remoção</t>
  </si>
  <si>
    <t>&gt;90 a ≤95 % de remoção</t>
  </si>
  <si>
    <t xml:space="preserve">&gt;85 a ≤90% de remoção </t>
  </si>
  <si>
    <t>&gt;80 a ≤85% de remoção</t>
  </si>
  <si>
    <t>= 80% de remoção</t>
  </si>
  <si>
    <t>Solução Alternativa</t>
  </si>
  <si>
    <t>vulnerabilidade dos aqüíferos;</t>
  </si>
  <si>
    <t>características físico-químicas e biológicas do corpo receptor no local do lançamento</t>
  </si>
  <si>
    <t>localização do usuário na bacia</t>
  </si>
  <si>
    <t>práticas de conservação e manejo do solo e da água.</t>
  </si>
  <si>
    <r>
      <t>Com Medição = K</t>
    </r>
    <r>
      <rPr>
        <b/>
        <sz val="6"/>
        <color indexed="8"/>
        <rFont val="Times New Roman"/>
        <family val="1"/>
      </rPr>
      <t>OUT</t>
    </r>
    <r>
      <rPr>
        <b/>
        <sz val="10"/>
        <color indexed="8"/>
        <rFont val="Times New Roman"/>
        <family val="1"/>
      </rPr>
      <t xml:space="preserve"> = 0,3 e K</t>
    </r>
    <r>
      <rPr>
        <b/>
        <sz val="6"/>
        <color indexed="8"/>
        <rFont val="Times New Roman"/>
        <family val="1"/>
      </rPr>
      <t>MED</t>
    </r>
    <r>
      <rPr>
        <b/>
        <sz val="10"/>
        <color indexed="8"/>
        <rFont val="Times New Roman"/>
        <family val="1"/>
      </rPr>
      <t xml:space="preserve"> = 0,7</t>
    </r>
  </si>
  <si>
    <t>O grau de regularização assegurado por obras hidráulicas;</t>
  </si>
  <si>
    <r>
      <t>X</t>
    </r>
    <r>
      <rPr>
        <i/>
        <vertAlign val="subscript"/>
        <sz val="8"/>
        <color indexed="10"/>
        <rFont val="Arial"/>
        <family val="2"/>
      </rPr>
      <t>12</t>
    </r>
  </si>
  <si>
    <r>
      <t>X</t>
    </r>
    <r>
      <rPr>
        <i/>
        <vertAlign val="subscript"/>
        <sz val="8"/>
        <color indexed="10"/>
        <rFont val="Arial"/>
        <family val="2"/>
      </rPr>
      <t>11</t>
    </r>
  </si>
  <si>
    <r>
      <t>X</t>
    </r>
    <r>
      <rPr>
        <i/>
        <vertAlign val="subscript"/>
        <sz val="8"/>
        <color indexed="10"/>
        <rFont val="Arial"/>
        <family val="2"/>
      </rPr>
      <t>10</t>
    </r>
  </si>
  <si>
    <r>
      <t>X</t>
    </r>
    <r>
      <rPr>
        <i/>
        <vertAlign val="subscript"/>
        <sz val="8"/>
        <color indexed="10"/>
        <rFont val="Arial"/>
        <family val="2"/>
      </rPr>
      <t>9</t>
    </r>
  </si>
  <si>
    <r>
      <t>X</t>
    </r>
    <r>
      <rPr>
        <i/>
        <vertAlign val="subscript"/>
        <sz val="8"/>
        <color indexed="10"/>
        <rFont val="Arial"/>
        <family val="2"/>
      </rPr>
      <t>8</t>
    </r>
  </si>
  <si>
    <r>
      <t>X</t>
    </r>
    <r>
      <rPr>
        <i/>
        <vertAlign val="subscript"/>
        <sz val="8"/>
        <color indexed="10"/>
        <rFont val="Arial"/>
        <family val="2"/>
      </rPr>
      <t>6</t>
    </r>
  </si>
  <si>
    <r>
      <t>X</t>
    </r>
    <r>
      <rPr>
        <i/>
        <vertAlign val="subscript"/>
        <sz val="8"/>
        <color indexed="10"/>
        <rFont val="Arial"/>
        <family val="2"/>
      </rPr>
      <t>4</t>
    </r>
  </si>
  <si>
    <t>o volume captado, extraído ou derivado e seu</t>
  </si>
  <si>
    <t>a finalidade do uso</t>
  </si>
  <si>
    <t>a disponibilidade hídrica local</t>
  </si>
  <si>
    <t xml:space="preserve">a classe de uso preponderante em que estiver  </t>
  </si>
  <si>
    <t>a natureza do corpo d'água</t>
  </si>
  <si>
    <t>a transposição de bacia</t>
  </si>
  <si>
    <r>
      <t>Y</t>
    </r>
    <r>
      <rPr>
        <b/>
        <vertAlign val="subscript"/>
        <sz val="12"/>
        <color indexed="10"/>
        <rFont val="Times New Roman"/>
        <family val="1"/>
      </rPr>
      <t>2</t>
    </r>
  </si>
  <si>
    <t xml:space="preserve"> a classe de uso preponderante do corpo d'água receptor</t>
  </si>
  <si>
    <t xml:space="preserve">a carga lançada e seu regime de variação; Padrão de </t>
  </si>
  <si>
    <t>a natureza da atividade</t>
  </si>
  <si>
    <r>
      <t>Y</t>
    </r>
    <r>
      <rPr>
        <i/>
        <vertAlign val="subscript"/>
        <sz val="8"/>
        <color indexed="10"/>
        <rFont val="Arial"/>
        <family val="2"/>
      </rPr>
      <t>5</t>
    </r>
  </si>
  <si>
    <r>
      <t>Y</t>
    </r>
    <r>
      <rPr>
        <i/>
        <vertAlign val="subscript"/>
        <sz val="8"/>
        <color indexed="10"/>
        <rFont val="Arial"/>
        <family val="2"/>
      </rPr>
      <t>6</t>
    </r>
  </si>
  <si>
    <r>
      <t>Y</t>
    </r>
    <r>
      <rPr>
        <i/>
        <vertAlign val="subscript"/>
        <sz val="8"/>
        <color indexed="10"/>
        <rFont val="Arial"/>
        <family val="2"/>
      </rPr>
      <t>7</t>
    </r>
  </si>
  <si>
    <r>
      <t>Y</t>
    </r>
    <r>
      <rPr>
        <i/>
        <vertAlign val="subscript"/>
        <sz val="8"/>
        <color indexed="10"/>
        <rFont val="Arial"/>
        <family val="2"/>
      </rPr>
      <t>8</t>
    </r>
  </si>
  <si>
    <r>
      <t>Y</t>
    </r>
    <r>
      <rPr>
        <i/>
        <vertAlign val="subscript"/>
        <sz val="8"/>
        <color indexed="10"/>
        <rFont val="Arial"/>
        <family val="2"/>
      </rPr>
      <t>9</t>
    </r>
  </si>
  <si>
    <r>
      <t>X</t>
    </r>
    <r>
      <rPr>
        <b/>
        <sz val="6"/>
        <color indexed="8"/>
        <rFont val="Times New Roman"/>
        <family val="1"/>
      </rPr>
      <t xml:space="preserve">5 </t>
    </r>
    <r>
      <rPr>
        <b/>
        <sz val="10"/>
        <color indexed="8"/>
        <rFont val="Times New Roman"/>
        <family val="1"/>
      </rPr>
      <t>= Volume Captado e seu Regime de Variação</t>
    </r>
  </si>
  <si>
    <t>UFESP</t>
  </si>
  <si>
    <t>máx.PUF.cap</t>
  </si>
  <si>
    <t>máx.PUF.cons</t>
  </si>
  <si>
    <t>% da UFESP</t>
  </si>
  <si>
    <t>valor (R$/m³)</t>
  </si>
  <si>
    <t>PUB.cap</t>
  </si>
  <si>
    <t>PUB.cons</t>
  </si>
  <si>
    <t>PUB.DBO</t>
  </si>
  <si>
    <t>PUF. Cons</t>
  </si>
  <si>
    <t>PUF. Cap</t>
  </si>
  <si>
    <t>Cle</t>
  </si>
  <si>
    <t>CLs</t>
  </si>
  <si>
    <r>
      <t>Carga de saída lançada (DBO</t>
    </r>
    <r>
      <rPr>
        <b/>
        <sz val="6"/>
        <color indexed="8"/>
        <rFont val="Times New Roman"/>
        <family val="1"/>
      </rPr>
      <t>5,20</t>
    </r>
    <r>
      <rPr>
        <b/>
        <sz val="10"/>
        <color indexed="8"/>
        <rFont val="Times New Roman"/>
        <family val="1"/>
      </rPr>
      <t>) (em mgDBO/l):</t>
    </r>
  </si>
  <si>
    <t>Carga de entrada em (mgDBO/l):</t>
  </si>
  <si>
    <t>Porcentagem de remoção</t>
  </si>
  <si>
    <t>%</t>
  </si>
  <si>
    <r>
      <t>Y</t>
    </r>
    <r>
      <rPr>
        <b/>
        <sz val="6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= Carga Lançada e seu Regime de Variação </t>
    </r>
  </si>
  <si>
    <r>
      <t>PUB</t>
    </r>
    <r>
      <rPr>
        <b/>
        <sz val="6"/>
        <color indexed="8"/>
        <rFont val="Times New Roman"/>
        <family val="1"/>
      </rPr>
      <t>PARÂMETRO(x)</t>
    </r>
    <r>
      <rPr>
        <b/>
        <sz val="10"/>
        <color indexed="8"/>
        <rFont val="Times New Roman"/>
        <family val="1"/>
      </rPr>
      <t xml:space="preserve"> = R$ 0,10/KgDBO</t>
    </r>
  </si>
  <si>
    <t>Volume das demais Captações no empreendimento em m³/h</t>
  </si>
  <si>
    <t>Volume dos demais Lançamentos do Empreendimento m³/h</t>
  </si>
  <si>
    <t>*</t>
  </si>
  <si>
    <t xml:space="preserve">Caso a captação seja para resfriamento </t>
  </si>
  <si>
    <t>Carga de saída lançada (DBO5,20) (em mgDBO/l) = 0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</si>
</sst>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&quot;R$ &quot;#,##0.00;[Red]&quot;R$ &quot;#,##0.00"/>
    <numFmt numFmtId="168" formatCode="_(* #,##0.0_);_(* \(#,##0.0\);_(* &quot;-&quot;?_);_(@_)"/>
    <numFmt numFmtId="169" formatCode="_(* #,##0.0000_);_(* \(#,##0.0000\);_(* &quot;-&quot;??_);_(@_)"/>
    <numFmt numFmtId="170" formatCode="_(* #,##0.00000_);_(* \(#,##0.00000\);_(* &quot;-&quot;??_);_(@_)"/>
    <numFmt numFmtId="171" formatCode="_(* #,##0.000_);_(* \(#,##0.000\);_(* &quot;-&quot;???_);_(@_)"/>
    <numFmt numFmtId="172" formatCode="&quot;R$ &quot;#,##0.00"/>
    <numFmt numFmtId="173" formatCode="_(* #,##0.0000_);_(* \(#,##0.0000\);_(* &quot;-&quot;???_);_(@_)"/>
    <numFmt numFmtId="174" formatCode="_(* #,##0.00000_);_(* \(#,##0.00000\);_(* &quot;-&quot;???_);_(@_)"/>
    <numFmt numFmtId="175" formatCode="_(* #,##0.000000_);_(* \(#,##0.000000\);_(* &quot;-&quot;???_);_(@_)"/>
    <numFmt numFmtId="176" formatCode="_(* #,##0.0000000_);_(* \(#,##0.0000000\);_(* &quot;-&quot;???_);_(@_)"/>
    <numFmt numFmtId="177" formatCode="_(* #,##0.00000000_);_(* \(#,##0.00000000\);_(* &quot;-&quot;???_);_(@_)"/>
    <numFmt numFmtId="178" formatCode="_(* #,##0.000000000_);_(* \(#,##0.000000000\);_(* &quot;-&quot;???_);_(@_)"/>
    <numFmt numFmtId="179" formatCode="_(* #,##0.0000000000_);_(* \(#,##0.0000000000\);_(* &quot;-&quot;?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0.0"/>
    <numFmt numFmtId="191" formatCode="#,##0.00;[Red]#,##0.00"/>
    <numFmt numFmtId="192" formatCode="#,##0.0;[Red]#,##0.0"/>
    <numFmt numFmtId="193" formatCode="&quot;R$ &quot;#,##0.0"/>
    <numFmt numFmtId="194" formatCode="&quot;R$ &quot;#,##0.000"/>
    <numFmt numFmtId="195" formatCode="0.000"/>
    <numFmt numFmtId="196" formatCode="0.00000"/>
    <numFmt numFmtId="197" formatCode="0.0000"/>
    <numFmt numFmtId="198" formatCode="&quot;R$ &quot;#,##0.0000"/>
    <numFmt numFmtId="199" formatCode="&quot;R$ &quot;#,##0.00000"/>
    <numFmt numFmtId="200" formatCode="&quot;R$ &quot;#,##0.000000"/>
    <numFmt numFmtId="201" formatCode="_(&quot;R$ &quot;* #,##0.0000_);_(&quot;R$ &quot;* \(#,##0.0000\);_(&quot;R$ &quot;* &quot;-&quot;??_);_(@_)"/>
    <numFmt numFmtId="202" formatCode="_(* #,##0.0000_);_(* \(#,##0.0000\);_(* &quot;-&quot;????_);_(@_)"/>
  </numFmts>
  <fonts count="65">
    <font>
      <sz val="10"/>
      <name val="Arial"/>
      <family val="0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bscript"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4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  <font>
      <i/>
      <sz val="8"/>
      <color indexed="45"/>
      <name val="Arial"/>
      <family val="2"/>
    </font>
    <font>
      <sz val="8"/>
      <color indexed="45"/>
      <name val="Arial"/>
      <family val="2"/>
    </font>
    <font>
      <i/>
      <vertAlign val="subscript"/>
      <sz val="8"/>
      <color indexed="10"/>
      <name val="Arial"/>
      <family val="2"/>
    </font>
    <font>
      <b/>
      <sz val="10"/>
      <color indexed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2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172" fontId="1" fillId="0" borderId="0" xfId="0" applyNumberFormat="1" applyFont="1" applyBorder="1" applyAlignment="1" applyProtection="1">
      <alignment horizontal="right" vertical="center"/>
      <protection locked="0"/>
    </xf>
    <xf numFmtId="43" fontId="1" fillId="35" borderId="14" xfId="53" applyFont="1" applyFill="1" applyBorder="1" applyAlignment="1" applyProtection="1">
      <alignment horizontal="right" vertical="center"/>
      <protection locked="0"/>
    </xf>
    <xf numFmtId="172" fontId="4" fillId="35" borderId="14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43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5" fillId="35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 applyProtection="1">
      <alignment horizontal="right" vertical="center"/>
      <protection locked="0"/>
    </xf>
    <xf numFmtId="191" fontId="4" fillId="0" borderId="0" xfId="53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>
      <alignment horizontal="center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4" fontId="1" fillId="35" borderId="14" xfId="0" applyNumberFormat="1" applyFont="1" applyFill="1" applyBorder="1" applyAlignment="1" applyProtection="1">
      <alignment horizontal="right" vertical="center"/>
      <protection locked="0"/>
    </xf>
    <xf numFmtId="0" fontId="5" fillId="35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1" fillId="33" borderId="13" xfId="0" applyFont="1" applyFill="1" applyBorder="1" applyAlignment="1" applyProtection="1">
      <alignment horizontal="right" vertical="center"/>
      <protection locked="0"/>
    </xf>
    <xf numFmtId="0" fontId="1" fillId="35" borderId="13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0" fontId="5" fillId="35" borderId="13" xfId="0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191" fontId="4" fillId="35" borderId="14" xfId="53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3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justify"/>
    </xf>
    <xf numFmtId="0" fontId="3" fillId="0" borderId="24" xfId="0" applyFont="1" applyBorder="1" applyAlignment="1">
      <alignment horizontal="justify"/>
    </xf>
    <xf numFmtId="0" fontId="3" fillId="0" borderId="25" xfId="0" applyFont="1" applyBorder="1" applyAlignment="1">
      <alignment horizontal="justify"/>
    </xf>
    <xf numFmtId="0" fontId="3" fillId="0" borderId="25" xfId="0" applyFont="1" applyBorder="1" applyAlignment="1">
      <alignment/>
    </xf>
    <xf numFmtId="0" fontId="7" fillId="33" borderId="16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98" fontId="1" fillId="35" borderId="14" xfId="0" applyNumberFormat="1" applyFont="1" applyFill="1" applyBorder="1" applyAlignment="1" applyProtection="1">
      <alignment horizontal="right" vertical="center"/>
      <protection locked="0"/>
    </xf>
    <xf numFmtId="182" fontId="1" fillId="33" borderId="14" xfId="0" applyNumberFormat="1" applyFont="1" applyFill="1" applyBorder="1" applyAlignment="1" applyProtection="1">
      <alignment horizontal="right" vertical="center"/>
      <protection locked="0"/>
    </xf>
    <xf numFmtId="169" fontId="5" fillId="33" borderId="14" xfId="53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3" fontId="5" fillId="34" borderId="10" xfId="5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3" fontId="5" fillId="0" borderId="11" xfId="53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left"/>
    </xf>
    <xf numFmtId="43" fontId="5" fillId="33" borderId="31" xfId="53" applyNumberFormat="1" applyFont="1" applyFill="1" applyBorder="1" applyAlignment="1" applyProtection="1">
      <alignment horizontal="left" vertical="center"/>
      <protection locked="0"/>
    </xf>
    <xf numFmtId="192" fontId="5" fillId="33" borderId="30" xfId="53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91" fontId="5" fillId="35" borderId="31" xfId="53" applyNumberFormat="1" applyFont="1" applyFill="1" applyBorder="1" applyAlignment="1" applyProtection="1">
      <alignment horizontal="left" vertical="center"/>
      <protection locked="0"/>
    </xf>
    <xf numFmtId="0" fontId="1" fillId="33" borderId="31" xfId="0" applyFont="1" applyFill="1" applyBorder="1" applyAlignment="1" applyProtection="1">
      <alignment horizontal="left" vertical="center"/>
      <protection locked="0"/>
    </xf>
    <xf numFmtId="43" fontId="1" fillId="33" borderId="31" xfId="0" applyNumberFormat="1" applyFont="1" applyFill="1" applyBorder="1" applyAlignment="1" applyProtection="1">
      <alignment horizontal="center" vertical="center"/>
      <protection locked="0"/>
    </xf>
    <xf numFmtId="191" fontId="5" fillId="0" borderId="26" xfId="53" applyNumberFormat="1" applyFont="1" applyBorder="1" applyAlignment="1" applyProtection="1">
      <alignment horizontal="left" vertical="center"/>
      <protection locked="0"/>
    </xf>
    <xf numFmtId="0" fontId="4" fillId="35" borderId="32" xfId="0" applyFont="1" applyFill="1" applyBorder="1" applyAlignment="1" applyProtection="1">
      <alignment horizontal="right" vertical="center"/>
      <protection locked="0"/>
    </xf>
    <xf numFmtId="0" fontId="3" fillId="35" borderId="31" xfId="0" applyFont="1" applyFill="1" applyBorder="1" applyAlignment="1" applyProtection="1">
      <alignment vertical="center"/>
      <protection locked="0"/>
    </xf>
    <xf numFmtId="191" fontId="4" fillId="0" borderId="26" xfId="53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191" fontId="4" fillId="35" borderId="31" xfId="53" applyNumberFormat="1" applyFont="1" applyFill="1" applyBorder="1" applyAlignment="1" applyProtection="1">
      <alignment horizontal="left" vertical="center"/>
      <protection locked="0"/>
    </xf>
    <xf numFmtId="192" fontId="5" fillId="0" borderId="26" xfId="53" applyNumberFormat="1" applyFont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192" fontId="5" fillId="35" borderId="31" xfId="53" applyNumberFormat="1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43" fontId="5" fillId="33" borderId="31" xfId="53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13" fillId="33" borderId="29" xfId="0" applyFont="1" applyFill="1" applyBorder="1" applyAlignment="1" applyProtection="1">
      <alignment horizontal="center" vertical="center"/>
      <protection locked="0"/>
    </xf>
    <xf numFmtId="0" fontId="13" fillId="33" borderId="33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right" vertical="center"/>
      <protection locked="0"/>
    </xf>
    <xf numFmtId="167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15" fillId="36" borderId="29" xfId="0" applyFont="1" applyFill="1" applyBorder="1" applyAlignment="1" applyProtection="1">
      <alignment horizontal="right" vertical="center"/>
      <protection locked="0"/>
    </xf>
    <xf numFmtId="167" fontId="15" fillId="36" borderId="33" xfId="0" applyNumberFormat="1" applyFont="1" applyFill="1" applyBorder="1" applyAlignment="1" applyProtection="1">
      <alignment horizontal="center" vertical="center"/>
      <protection locked="0"/>
    </xf>
    <xf numFmtId="43" fontId="15" fillId="36" borderId="29" xfId="53" applyFont="1" applyFill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 applyProtection="1">
      <alignment horizontal="right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>
      <alignment horizontal="center"/>
    </xf>
    <xf numFmtId="0" fontId="5" fillId="37" borderId="29" xfId="0" applyFont="1" applyFill="1" applyBorder="1" applyAlignment="1" applyProtection="1">
      <alignment horizontal="left" vertical="center"/>
      <protection locked="0"/>
    </xf>
    <xf numFmtId="43" fontId="5" fillId="35" borderId="33" xfId="53" applyNumberFormat="1" applyFont="1" applyFill="1" applyBorder="1" applyAlignment="1" applyProtection="1">
      <alignment vertical="center"/>
      <protection hidden="1"/>
    </xf>
    <xf numFmtId="43" fontId="5" fillId="35" borderId="33" xfId="53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3" fontId="5" fillId="0" borderId="30" xfId="53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43" fontId="5" fillId="35" borderId="33" xfId="53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justify"/>
    </xf>
    <xf numFmtId="0" fontId="15" fillId="0" borderId="44" xfId="0" applyFont="1" applyBorder="1" applyAlignment="1">
      <alignment horizontal="center"/>
    </xf>
    <xf numFmtId="190" fontId="4" fillId="0" borderId="4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43" fontId="27" fillId="0" borderId="46" xfId="53" applyFont="1" applyBorder="1" applyAlignment="1">
      <alignment horizontal="center" vertical="center" wrapText="1"/>
    </xf>
    <xf numFmtId="43" fontId="27" fillId="0" borderId="47" xfId="53" applyFont="1" applyBorder="1" applyAlignment="1">
      <alignment horizontal="center" vertical="center" wrapText="1"/>
    </xf>
    <xf numFmtId="43" fontId="27" fillId="0" borderId="48" xfId="53" applyFont="1" applyBorder="1" applyAlignment="1">
      <alignment horizontal="center" vertical="center" wrapText="1"/>
    </xf>
    <xf numFmtId="43" fontId="27" fillId="0" borderId="33" xfId="53" applyFont="1" applyBorder="1" applyAlignment="1">
      <alignment horizontal="center" vertical="center" wrapText="1"/>
    </xf>
    <xf numFmtId="43" fontId="27" fillId="0" borderId="19" xfId="53" applyFont="1" applyBorder="1" applyAlignment="1">
      <alignment horizontal="center" vertical="center" wrapText="1"/>
    </xf>
    <xf numFmtId="43" fontId="1" fillId="0" borderId="10" xfId="53" applyFont="1" applyBorder="1" applyAlignment="1">
      <alignment horizontal="center" vertical="center" wrapText="1"/>
    </xf>
    <xf numFmtId="43" fontId="27" fillId="0" borderId="23" xfId="53" applyFont="1" applyBorder="1" applyAlignment="1">
      <alignment horizontal="center" vertical="center" wrapText="1"/>
    </xf>
    <xf numFmtId="43" fontId="27" fillId="0" borderId="21" xfId="53" applyFont="1" applyBorder="1" applyAlignment="1">
      <alignment horizontal="center" vertical="center" wrapText="1"/>
    </xf>
    <xf numFmtId="43" fontId="1" fillId="0" borderId="21" xfId="53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43" fontId="27" fillId="0" borderId="49" xfId="53" applyFont="1" applyBorder="1" applyAlignment="1">
      <alignment horizontal="center" vertical="center" wrapText="1"/>
    </xf>
    <xf numFmtId="190" fontId="4" fillId="0" borderId="16" xfId="0" applyNumberFormat="1" applyFont="1" applyBorder="1" applyAlignment="1">
      <alignment horizontal="center"/>
    </xf>
    <xf numFmtId="190" fontId="4" fillId="0" borderId="36" xfId="0" applyNumberFormat="1" applyFont="1" applyBorder="1" applyAlignment="1">
      <alignment horizontal="center"/>
    </xf>
    <xf numFmtId="190" fontId="4" fillId="0" borderId="44" xfId="0" applyNumberFormat="1" applyFont="1" applyBorder="1" applyAlignment="1">
      <alignment horizontal="center"/>
    </xf>
    <xf numFmtId="0" fontId="64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3" fontId="20" fillId="0" borderId="0" xfId="53" applyFont="1" applyBorder="1" applyAlignment="1">
      <alignment vertical="center" wrapText="1"/>
    </xf>
    <xf numFmtId="43" fontId="18" fillId="0" borderId="0" xfId="53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3" fontId="22" fillId="0" borderId="0" xfId="53" applyFont="1" applyBorder="1" applyAlignment="1">
      <alignment vertical="center" wrapText="1"/>
    </xf>
    <xf numFmtId="43" fontId="23" fillId="0" borderId="0" xfId="53" applyNumberFormat="1" applyFont="1" applyBorder="1" applyAlignment="1">
      <alignment vertical="center" wrapText="1"/>
    </xf>
    <xf numFmtId="43" fontId="18" fillId="0" borderId="0" xfId="53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43" fontId="25" fillId="0" borderId="0" xfId="53" applyNumberFormat="1" applyFont="1" applyBorder="1" applyAlignment="1">
      <alignment vertical="center" wrapText="1"/>
    </xf>
    <xf numFmtId="44" fontId="0" fillId="0" borderId="44" xfId="47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201" fontId="0" fillId="0" borderId="25" xfId="47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0" fillId="0" borderId="44" xfId="0" applyFill="1" applyBorder="1" applyAlignment="1">
      <alignment/>
    </xf>
    <xf numFmtId="8" fontId="0" fillId="0" borderId="16" xfId="0" applyNumberFormat="1" applyBorder="1" applyAlignment="1">
      <alignment/>
    </xf>
    <xf numFmtId="8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/>
    </xf>
    <xf numFmtId="198" fontId="1" fillId="35" borderId="16" xfId="0" applyNumberFormat="1" applyFont="1" applyFill="1" applyBorder="1" applyAlignment="1" applyProtection="1">
      <alignment horizontal="right" vertical="center"/>
      <protection locked="0"/>
    </xf>
    <xf numFmtId="10" fontId="5" fillId="33" borderId="42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2" fontId="5" fillId="34" borderId="54" xfId="0" applyNumberFormat="1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10" fontId="5" fillId="33" borderId="5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5" fillId="35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9" fillId="38" borderId="0" xfId="0" applyFont="1" applyFill="1" applyAlignment="1">
      <alignment/>
    </xf>
    <xf numFmtId="10" fontId="29" fillId="38" borderId="0" xfId="0" applyNumberFormat="1" applyFont="1" applyFill="1" applyAlignment="1">
      <alignment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6" borderId="43" xfId="0" applyFont="1" applyFill="1" applyBorder="1" applyAlignment="1" applyProtection="1">
      <alignment horizontal="center" vertical="center"/>
      <protection locked="0"/>
    </xf>
    <xf numFmtId="0" fontId="5" fillId="36" borderId="51" xfId="0" applyFont="1" applyFill="1" applyBorder="1" applyAlignment="1" applyProtection="1">
      <alignment horizontal="center" vertical="center"/>
      <protection locked="0"/>
    </xf>
    <xf numFmtId="0" fontId="5" fillId="36" borderId="52" xfId="0" applyFont="1" applyFill="1" applyBorder="1" applyAlignment="1" applyProtection="1">
      <alignment horizontal="center" vertical="center"/>
      <protection locked="0"/>
    </xf>
    <xf numFmtId="0" fontId="5" fillId="36" borderId="47" xfId="0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30" xfId="0" applyNumberFormat="1" applyFont="1" applyFill="1" applyBorder="1" applyAlignment="1" applyProtection="1">
      <alignment horizontal="center" vertical="center"/>
      <protection locked="0"/>
    </xf>
    <xf numFmtId="167" fontId="15" fillId="36" borderId="13" xfId="0" applyNumberFormat="1" applyFont="1" applyFill="1" applyBorder="1" applyAlignment="1" applyProtection="1">
      <alignment horizontal="center" vertical="center"/>
      <protection locked="0"/>
    </xf>
    <xf numFmtId="167" fontId="15" fillId="36" borderId="57" xfId="0" applyNumberFormat="1" applyFont="1" applyFill="1" applyBorder="1" applyAlignment="1" applyProtection="1">
      <alignment horizontal="center" vertical="center"/>
      <protection locked="0"/>
    </xf>
    <xf numFmtId="49" fontId="5" fillId="35" borderId="13" xfId="0" applyNumberFormat="1" applyFont="1" applyFill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5" fillId="35" borderId="31" xfId="0" applyNumberFormat="1" applyFont="1" applyFill="1" applyBorder="1" applyAlignment="1" applyProtection="1">
      <alignment horizontal="center" vertical="center"/>
      <protection locked="0"/>
    </xf>
    <xf numFmtId="0" fontId="5" fillId="36" borderId="58" xfId="0" applyFont="1" applyFill="1" applyBorder="1" applyAlignment="1" applyProtection="1">
      <alignment horizontal="center" vertical="center"/>
      <protection locked="0"/>
    </xf>
    <xf numFmtId="0" fontId="5" fillId="36" borderId="59" xfId="0" applyFont="1" applyFill="1" applyBorder="1" applyAlignment="1" applyProtection="1">
      <alignment horizontal="center" vertical="center"/>
      <protection locked="0"/>
    </xf>
    <xf numFmtId="0" fontId="5" fillId="36" borderId="60" xfId="0" applyFont="1" applyFill="1" applyBorder="1" applyAlignment="1" applyProtection="1">
      <alignment horizontal="center" vertical="center"/>
      <protection locked="0"/>
    </xf>
    <xf numFmtId="0" fontId="4" fillId="36" borderId="29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3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57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167" fontId="7" fillId="35" borderId="13" xfId="0" applyNumberFormat="1" applyFont="1" applyFill="1" applyBorder="1" applyAlignment="1" applyProtection="1">
      <alignment horizontal="center" vertical="center"/>
      <protection locked="0"/>
    </xf>
    <xf numFmtId="167" fontId="7" fillId="35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27" fillId="0" borderId="46" xfId="53" applyFont="1" applyBorder="1" applyAlignment="1">
      <alignment horizontal="center" vertical="center" wrapText="1"/>
    </xf>
    <xf numFmtId="43" fontId="27" fillId="0" borderId="25" xfId="53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3">
      <selection activeCell="H31" sqref="H31"/>
    </sheetView>
  </sheetViews>
  <sheetFormatPr defaultColWidth="9.140625" defaultRowHeight="12.75" customHeight="1"/>
  <cols>
    <col min="1" max="1" width="53.7109375" style="3" customWidth="1"/>
    <col min="2" max="2" width="11.7109375" style="3" customWidth="1"/>
    <col min="3" max="3" width="12.7109375" style="3" customWidth="1"/>
    <col min="4" max="4" width="14.57421875" style="3" bestFit="1" customWidth="1"/>
    <col min="7" max="7" width="11.8515625" style="0" bestFit="1" customWidth="1"/>
  </cols>
  <sheetData>
    <row r="1" spans="1:4" ht="12.75" customHeight="1">
      <c r="A1" s="217" t="s">
        <v>2</v>
      </c>
      <c r="B1" s="218"/>
      <c r="C1" s="218"/>
      <c r="D1" s="219"/>
    </row>
    <row r="2" spans="1:4" ht="12.75" customHeight="1">
      <c r="A2" s="81"/>
      <c r="B2" s="4"/>
      <c r="C2" s="4"/>
      <c r="D2" s="82"/>
    </row>
    <row r="3" spans="1:4" ht="12.75" customHeight="1">
      <c r="A3" s="81"/>
      <c r="B3" s="4"/>
      <c r="C3" s="4"/>
      <c r="D3" s="82"/>
    </row>
    <row r="4" spans="1:4" ht="12.75" customHeight="1">
      <c r="A4" s="121" t="s">
        <v>1</v>
      </c>
      <c r="B4" s="220"/>
      <c r="C4" s="221"/>
      <c r="D4" s="222"/>
    </row>
    <row r="5" spans="1:4" ht="12.75" customHeight="1">
      <c r="A5" s="122"/>
      <c r="B5" s="71"/>
      <c r="C5" s="71"/>
      <c r="D5" s="123"/>
    </row>
    <row r="6" spans="1:4" ht="12.75" customHeight="1">
      <c r="A6" s="124"/>
      <c r="B6" s="77"/>
      <c r="C6" s="77"/>
      <c r="D6" s="125"/>
    </row>
    <row r="7" spans="1:4" ht="12.75" customHeight="1">
      <c r="A7" s="126" t="s">
        <v>147</v>
      </c>
      <c r="B7" s="80" t="s">
        <v>144</v>
      </c>
      <c r="C7" s="80" t="s">
        <v>141</v>
      </c>
      <c r="D7" s="127" t="s">
        <v>142</v>
      </c>
    </row>
    <row r="8" spans="1:4" ht="12.75" customHeight="1">
      <c r="A8" s="128" t="s">
        <v>133</v>
      </c>
      <c r="B8" s="78" t="s">
        <v>138</v>
      </c>
      <c r="C8" s="74"/>
      <c r="D8" s="129">
        <f>C8*3.6</f>
        <v>0</v>
      </c>
    </row>
    <row r="9" spans="1:4" ht="12.75" customHeight="1">
      <c r="A9" s="128" t="s">
        <v>134</v>
      </c>
      <c r="B9" s="79" t="s">
        <v>139</v>
      </c>
      <c r="C9" s="74"/>
      <c r="D9" s="129">
        <f>C9*0.001</f>
        <v>0</v>
      </c>
    </row>
    <row r="10" spans="1:4" ht="12.75" customHeight="1">
      <c r="A10" s="128" t="s">
        <v>143</v>
      </c>
      <c r="B10" s="79" t="s">
        <v>140</v>
      </c>
      <c r="C10" s="74"/>
      <c r="D10" s="130">
        <f>C10*3600</f>
        <v>0</v>
      </c>
    </row>
    <row r="11" spans="1:4" ht="12.75" customHeight="1">
      <c r="A11" s="131"/>
      <c r="B11" s="75"/>
      <c r="C11" s="76"/>
      <c r="D11" s="132"/>
    </row>
    <row r="12" spans="1:4" ht="12.75" customHeight="1">
      <c r="A12" s="124"/>
      <c r="B12" s="77"/>
      <c r="C12" s="77"/>
      <c r="D12" s="125"/>
    </row>
    <row r="13" spans="1:4" ht="12.75" customHeight="1">
      <c r="A13" s="214" t="s">
        <v>72</v>
      </c>
      <c r="B13" s="215"/>
      <c r="C13" s="215"/>
      <c r="D13" s="216"/>
    </row>
    <row r="14" spans="1:4" s="38" customFormat="1" ht="12.75" customHeight="1">
      <c r="A14" s="133"/>
      <c r="B14" s="73"/>
      <c r="C14" s="73"/>
      <c r="D14" s="134"/>
    </row>
    <row r="15" spans="1:4" ht="12.75" customHeight="1">
      <c r="A15" s="135" t="s">
        <v>145</v>
      </c>
      <c r="B15" s="72" t="s">
        <v>13</v>
      </c>
      <c r="C15" s="72" t="s">
        <v>7</v>
      </c>
      <c r="D15" s="136"/>
    </row>
    <row r="16" spans="1:4" ht="12.75" customHeight="1">
      <c r="A16" s="137" t="s">
        <v>9</v>
      </c>
      <c r="B16" s="5" t="s">
        <v>3</v>
      </c>
      <c r="C16" s="6"/>
      <c r="D16" s="138"/>
    </row>
    <row r="17" spans="1:4" ht="12.75" customHeight="1">
      <c r="A17" s="137" t="s">
        <v>8</v>
      </c>
      <c r="B17" s="5" t="s">
        <v>4</v>
      </c>
      <c r="C17" s="6"/>
      <c r="D17" s="138"/>
    </row>
    <row r="18" spans="1:4" ht="12.75" customHeight="1">
      <c r="A18" s="137" t="s">
        <v>17</v>
      </c>
      <c r="B18" s="5" t="s">
        <v>5</v>
      </c>
      <c r="C18" s="6"/>
      <c r="D18" s="138"/>
    </row>
    <row r="19" spans="1:4" ht="12.75" customHeight="1">
      <c r="A19" s="137" t="s">
        <v>192</v>
      </c>
      <c r="B19" s="5" t="s">
        <v>6</v>
      </c>
      <c r="C19" s="6"/>
      <c r="D19" s="138"/>
    </row>
    <row r="20" spans="1:4" ht="12.75" customHeight="1">
      <c r="A20" s="139" t="s">
        <v>18</v>
      </c>
      <c r="B20" s="10" t="s">
        <v>10</v>
      </c>
      <c r="C20" s="11"/>
      <c r="D20" s="140"/>
    </row>
    <row r="21" spans="1:4" ht="12.75" customHeight="1">
      <c r="A21" s="137" t="s">
        <v>11</v>
      </c>
      <c r="B21" s="5" t="s">
        <v>12</v>
      </c>
      <c r="C21" s="6"/>
      <c r="D21" s="138"/>
    </row>
    <row r="22" spans="1:4" ht="12.75" customHeight="1" thickBot="1">
      <c r="A22" s="141" t="s">
        <v>19</v>
      </c>
      <c r="B22" s="7" t="s">
        <v>13</v>
      </c>
      <c r="C22" s="7" t="s">
        <v>39</v>
      </c>
      <c r="D22" s="142" t="s">
        <v>0</v>
      </c>
    </row>
    <row r="23" spans="1:6" ht="12.75" customHeight="1" thickBot="1">
      <c r="A23" s="137" t="s">
        <v>14</v>
      </c>
      <c r="B23" s="5" t="s">
        <v>28</v>
      </c>
      <c r="C23" s="6"/>
      <c r="D23" s="143">
        <f>SUM(C23*24*30*12)</f>
        <v>0</v>
      </c>
      <c r="F23" s="187"/>
    </row>
    <row r="24" spans="1:4" ht="12.75" customHeight="1">
      <c r="A24" s="144" t="s">
        <v>15</v>
      </c>
      <c r="B24" s="5" t="s">
        <v>29</v>
      </c>
      <c r="C24" s="6"/>
      <c r="D24" s="143">
        <f>SUM(C24*24*30*12)</f>
        <v>0</v>
      </c>
    </row>
    <row r="25" spans="1:4" ht="12.75" customHeight="1">
      <c r="A25" s="81"/>
      <c r="B25" s="4"/>
      <c r="C25" s="4"/>
      <c r="D25" s="82"/>
    </row>
    <row r="26" spans="1:4" ht="12.75" customHeight="1">
      <c r="A26" s="84"/>
      <c r="B26" s="13"/>
      <c r="C26" s="13"/>
      <c r="D26" s="145"/>
    </row>
    <row r="27" spans="1:4" ht="12.75" customHeight="1">
      <c r="A27" s="214" t="s">
        <v>16</v>
      </c>
      <c r="B27" s="215"/>
      <c r="C27" s="215"/>
      <c r="D27" s="216"/>
    </row>
    <row r="28" spans="1:4" s="38" customFormat="1" ht="12.75" customHeight="1">
      <c r="A28" s="133"/>
      <c r="B28" s="73"/>
      <c r="C28" s="73"/>
      <c r="D28" s="134"/>
    </row>
    <row r="29" spans="1:4" ht="12.75" customHeight="1">
      <c r="A29" s="135" t="s">
        <v>146</v>
      </c>
      <c r="B29" s="72" t="s">
        <v>13</v>
      </c>
      <c r="C29" s="72" t="s">
        <v>7</v>
      </c>
      <c r="D29" s="136"/>
    </row>
    <row r="30" spans="1:4" ht="12.75" customHeight="1">
      <c r="A30" s="144" t="s">
        <v>9</v>
      </c>
      <c r="B30" s="5" t="s">
        <v>3</v>
      </c>
      <c r="C30" s="6"/>
      <c r="D30" s="138"/>
    </row>
    <row r="31" spans="1:4" ht="12.75" customHeight="1">
      <c r="A31" s="144" t="s">
        <v>8</v>
      </c>
      <c r="B31" s="5" t="s">
        <v>4</v>
      </c>
      <c r="C31" s="6"/>
      <c r="D31" s="138"/>
    </row>
    <row r="32" spans="1:4" ht="12.75" customHeight="1">
      <c r="A32" s="144" t="s">
        <v>17</v>
      </c>
      <c r="B32" s="5" t="s">
        <v>5</v>
      </c>
      <c r="C32" s="6"/>
      <c r="D32" s="138"/>
    </row>
    <row r="33" spans="1:4" ht="12.75" customHeight="1">
      <c r="A33" s="137" t="s">
        <v>192</v>
      </c>
      <c r="B33" s="5" t="s">
        <v>6</v>
      </c>
      <c r="C33" s="6"/>
      <c r="D33" s="138"/>
    </row>
    <row r="34" spans="1:4" ht="12.75" customHeight="1">
      <c r="A34" s="144" t="s">
        <v>18</v>
      </c>
      <c r="B34" s="5" t="s">
        <v>10</v>
      </c>
      <c r="C34" s="6"/>
      <c r="D34" s="138"/>
    </row>
    <row r="35" spans="1:4" ht="12.75" customHeight="1">
      <c r="A35" s="137" t="s">
        <v>11</v>
      </c>
      <c r="B35" s="5" t="s">
        <v>12</v>
      </c>
      <c r="C35" s="6"/>
      <c r="D35" s="138"/>
    </row>
    <row r="36" spans="1:4" ht="12.75" customHeight="1">
      <c r="A36" s="141" t="s">
        <v>131</v>
      </c>
      <c r="B36" s="7" t="s">
        <v>13</v>
      </c>
      <c r="C36" s="7" t="s">
        <v>39</v>
      </c>
      <c r="D36" s="142" t="s">
        <v>0</v>
      </c>
    </row>
    <row r="37" spans="1:4" ht="12.75" customHeight="1">
      <c r="A37" s="137" t="s">
        <v>36</v>
      </c>
      <c r="B37" s="5" t="s">
        <v>37</v>
      </c>
      <c r="C37" s="6"/>
      <c r="D37" s="143">
        <f>SUM(C37*24*365)</f>
        <v>0</v>
      </c>
    </row>
    <row r="38" spans="1:4" ht="12.75" customHeight="1">
      <c r="A38" s="137" t="s">
        <v>20</v>
      </c>
      <c r="B38" s="5" t="s">
        <v>27</v>
      </c>
      <c r="C38" s="22">
        <f>C24-C37</f>
        <v>0</v>
      </c>
      <c r="D38" s="143">
        <f>SUM(C38*24*365)</f>
        <v>0</v>
      </c>
    </row>
    <row r="39" spans="1:4" ht="12.75" customHeight="1">
      <c r="A39" s="84"/>
      <c r="B39" s="9"/>
      <c r="C39" s="9"/>
      <c r="D39" s="145"/>
    </row>
    <row r="40" spans="1:4" ht="12.75" customHeight="1">
      <c r="A40" s="84"/>
      <c r="B40" s="13"/>
      <c r="C40" s="9"/>
      <c r="D40" s="145"/>
    </row>
    <row r="41" spans="1:4" ht="12.75" customHeight="1">
      <c r="A41" s="214" t="s">
        <v>21</v>
      </c>
      <c r="B41" s="215"/>
      <c r="C41" s="215"/>
      <c r="D41" s="216"/>
    </row>
    <row r="42" spans="1:7" s="38" customFormat="1" ht="12.75" customHeight="1" thickBot="1">
      <c r="A42" s="198"/>
      <c r="B42" s="199"/>
      <c r="C42" s="199"/>
      <c r="D42" s="200"/>
      <c r="G42" s="208"/>
    </row>
    <row r="43" spans="1:4" ht="12.75" customHeight="1">
      <c r="A43" s="201" t="s">
        <v>73</v>
      </c>
      <c r="B43" s="202" t="s">
        <v>13</v>
      </c>
      <c r="C43" s="202" t="s">
        <v>7</v>
      </c>
      <c r="D43" s="203"/>
    </row>
    <row r="44" spans="1:7" ht="12.75" customHeight="1">
      <c r="A44" s="144" t="s">
        <v>23</v>
      </c>
      <c r="B44" s="5" t="s">
        <v>22</v>
      </c>
      <c r="C44" s="6"/>
      <c r="D44" s="138"/>
      <c r="G44" s="209"/>
    </row>
    <row r="45" spans="1:4" ht="12.75" customHeight="1">
      <c r="A45" s="144" t="s">
        <v>209</v>
      </c>
      <c r="B45" s="5" t="s">
        <v>24</v>
      </c>
      <c r="C45" s="6"/>
      <c r="D45" s="138"/>
    </row>
    <row r="46" spans="1:11" ht="12.75" customHeight="1">
      <c r="A46" s="137" t="s">
        <v>25</v>
      </c>
      <c r="B46" s="5" t="s">
        <v>26</v>
      </c>
      <c r="C46" s="6"/>
      <c r="D46" s="138"/>
      <c r="F46" s="212" t="s">
        <v>213</v>
      </c>
      <c r="G46" s="212" t="s">
        <v>214</v>
      </c>
      <c r="H46" s="212"/>
      <c r="I46" s="212"/>
      <c r="J46" s="212"/>
      <c r="K46" s="212"/>
    </row>
    <row r="47" spans="1:11" ht="12.75" customHeight="1">
      <c r="A47" s="141" t="s">
        <v>132</v>
      </c>
      <c r="B47" s="7" t="s">
        <v>13</v>
      </c>
      <c r="C47" s="14" t="s">
        <v>40</v>
      </c>
      <c r="D47" s="138"/>
      <c r="F47" s="212"/>
      <c r="G47" s="213" t="s">
        <v>215</v>
      </c>
      <c r="H47" s="212"/>
      <c r="I47" s="212"/>
      <c r="J47" s="212"/>
      <c r="K47" s="212"/>
    </row>
    <row r="48" spans="1:4" ht="12.75" customHeight="1">
      <c r="A48" s="144" t="s">
        <v>206</v>
      </c>
      <c r="B48" s="5" t="s">
        <v>203</v>
      </c>
      <c r="C48" s="15"/>
      <c r="D48" s="138"/>
    </row>
    <row r="49" spans="1:4" ht="12.75" customHeight="1">
      <c r="A49" s="144" t="s">
        <v>205</v>
      </c>
      <c r="B49" s="5" t="s">
        <v>204</v>
      </c>
      <c r="C49" s="15"/>
      <c r="D49" s="197"/>
    </row>
    <row r="50" spans="1:4" ht="12.75" customHeight="1" thickBot="1">
      <c r="A50" s="204" t="s">
        <v>207</v>
      </c>
      <c r="B50" s="206" t="s">
        <v>208</v>
      </c>
      <c r="C50" s="205" t="e">
        <f>100-((C49/C48)*100)</f>
        <v>#DIV/0!</v>
      </c>
      <c r="D50" s="207"/>
    </row>
  </sheetData>
  <sheetProtection/>
  <mergeCells count="5">
    <mergeCell ref="A41:D41"/>
    <mergeCell ref="A1:D1"/>
    <mergeCell ref="A13:D13"/>
    <mergeCell ref="B4:D4"/>
    <mergeCell ref="A27:D27"/>
  </mergeCells>
  <printOptions gridLines="1" horizontalCentered="1"/>
  <pageMargins left="0.5905511811023623" right="0.5905511811023623" top="0.984251968503937" bottom="0.7874015748031497" header="0.5905511811023623" footer="0.5905511811023623"/>
  <pageSetup horizontalDpi="600" verticalDpi="600" orientation="portrait" paperSize="9" r:id="rId1"/>
  <headerFooter alignWithMargins="0">
    <oddHeader>&amp;C&amp;"Times New Roman,Negrito"&amp;12SIMULAÇÃO DA COBRANÇÃO ESTADUAL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I15" sqref="I15"/>
    </sheetView>
  </sheetViews>
  <sheetFormatPr defaultColWidth="9.140625" defaultRowHeight="12.75" customHeight="1"/>
  <cols>
    <col min="1" max="1" width="53.7109375" style="3" customWidth="1"/>
    <col min="2" max="2" width="14.140625" style="3" bestFit="1" customWidth="1"/>
    <col min="3" max="3" width="19.7109375" style="3" bestFit="1" customWidth="1"/>
    <col min="4" max="4" width="14.8515625" style="3" bestFit="1" customWidth="1"/>
    <col min="7" max="7" width="12.140625" style="0" bestFit="1" customWidth="1"/>
    <col min="8" max="8" width="12.421875" style="0" bestFit="1" customWidth="1"/>
    <col min="9" max="9" width="13.57421875" style="0" bestFit="1" customWidth="1"/>
  </cols>
  <sheetData>
    <row r="1" spans="1:4" ht="12.75" customHeight="1">
      <c r="A1" s="228" t="s">
        <v>41</v>
      </c>
      <c r="B1" s="229"/>
      <c r="C1" s="229"/>
      <c r="D1" s="230"/>
    </row>
    <row r="2" spans="1:4" ht="12.75" customHeight="1" thickBot="1">
      <c r="A2" s="81"/>
      <c r="B2" s="4"/>
      <c r="C2" s="4"/>
      <c r="D2" s="82"/>
    </row>
    <row r="3" spans="1:8" ht="12.75" customHeight="1" thickBot="1">
      <c r="A3" s="83" t="s">
        <v>1</v>
      </c>
      <c r="B3" s="225">
        <f>(Dados!B4)</f>
        <v>0</v>
      </c>
      <c r="C3" s="226"/>
      <c r="D3" s="227"/>
      <c r="G3" s="186" t="s">
        <v>193</v>
      </c>
      <c r="H3" s="185">
        <v>14.88</v>
      </c>
    </row>
    <row r="4" spans="1:4" ht="12.75" customHeight="1" thickBot="1">
      <c r="A4" s="84"/>
      <c r="B4" s="8"/>
      <c r="C4" s="8"/>
      <c r="D4" s="85"/>
    </row>
    <row r="5" spans="1:9" ht="12.75" customHeight="1" thickBot="1">
      <c r="A5" s="231" t="s">
        <v>72</v>
      </c>
      <c r="B5" s="232"/>
      <c r="C5" s="232"/>
      <c r="D5" s="233"/>
      <c r="H5" s="188" t="s">
        <v>194</v>
      </c>
      <c r="I5" s="188" t="s">
        <v>195</v>
      </c>
    </row>
    <row r="6" spans="1:9" ht="12.75" customHeight="1" thickBot="1">
      <c r="A6" s="86"/>
      <c r="B6" s="12"/>
      <c r="C6" s="12"/>
      <c r="D6" s="87"/>
      <c r="G6" s="190" t="s">
        <v>196</v>
      </c>
      <c r="H6" s="187">
        <v>0.001078</v>
      </c>
      <c r="I6" s="187">
        <f>2*H6</f>
        <v>0.002156</v>
      </c>
    </row>
    <row r="7" spans="1:9" ht="12.75" customHeight="1" thickBot="1">
      <c r="A7" s="236" t="s">
        <v>31</v>
      </c>
      <c r="B7" s="237"/>
      <c r="C7" s="237"/>
      <c r="D7" s="238"/>
      <c r="G7" s="187" t="s">
        <v>197</v>
      </c>
      <c r="H7" s="189">
        <f>H6*H3</f>
        <v>0.016040640000000002</v>
      </c>
      <c r="I7" s="189">
        <f>H3*I6</f>
        <v>0.032081280000000004</v>
      </c>
    </row>
    <row r="8" spans="1:4" ht="12.75" customHeight="1" thickBot="1">
      <c r="A8" s="84"/>
      <c r="B8" s="1"/>
      <c r="C8" s="1"/>
      <c r="D8" s="88"/>
    </row>
    <row r="9" spans="1:9" ht="12.75" customHeight="1" thickBot="1">
      <c r="A9" s="89" t="s">
        <v>47</v>
      </c>
      <c r="B9" s="34" t="s">
        <v>44</v>
      </c>
      <c r="C9" s="20" t="s">
        <v>129</v>
      </c>
      <c r="D9" s="90" t="s">
        <v>46</v>
      </c>
      <c r="G9" s="191" t="s">
        <v>198</v>
      </c>
      <c r="H9" s="186" t="s">
        <v>199</v>
      </c>
      <c r="I9" s="192" t="s">
        <v>200</v>
      </c>
    </row>
    <row r="10" spans="1:9" ht="12.75" customHeight="1" thickBot="1">
      <c r="A10" s="89" t="s">
        <v>32</v>
      </c>
      <c r="B10" s="36" t="s">
        <v>44</v>
      </c>
      <c r="C10" s="194">
        <f>G10</f>
        <v>0.01</v>
      </c>
      <c r="D10" s="91">
        <f>(Dados!C16*Dados!C17*Dados!C18*Dados!C19*Dados!C20*Dados!C21)</f>
        <v>0</v>
      </c>
      <c r="G10" s="193">
        <v>0.01</v>
      </c>
      <c r="H10" s="193">
        <v>0.02</v>
      </c>
      <c r="I10" s="193">
        <v>0.1</v>
      </c>
    </row>
    <row r="11" spans="1:4" ht="12.75" customHeight="1">
      <c r="A11" s="92" t="s">
        <v>42</v>
      </c>
      <c r="B11" s="35" t="s">
        <v>44</v>
      </c>
      <c r="C11" s="67">
        <f>(C10*D10)</f>
        <v>0</v>
      </c>
      <c r="D11" s="93" t="s">
        <v>45</v>
      </c>
    </row>
    <row r="12" spans="1:4" ht="12.75" customHeight="1" thickBot="1">
      <c r="A12" s="89"/>
      <c r="B12" s="70"/>
      <c r="C12" s="1"/>
      <c r="D12" s="88"/>
    </row>
    <row r="13" spans="1:7" ht="12.75" customHeight="1" thickBot="1">
      <c r="A13" s="84" t="s">
        <v>30</v>
      </c>
      <c r="B13" s="32" t="s">
        <v>48</v>
      </c>
      <c r="C13" s="20" t="s">
        <v>49</v>
      </c>
      <c r="D13" s="94" t="s">
        <v>50</v>
      </c>
      <c r="F13" s="196">
        <f>IF(C11&gt;H7,H7,C11)</f>
        <v>0</v>
      </c>
      <c r="G13" s="195" t="s">
        <v>202</v>
      </c>
    </row>
    <row r="14" spans="1:4" ht="12.75" customHeight="1">
      <c r="A14" s="89" t="s">
        <v>168</v>
      </c>
      <c r="B14" s="32" t="s">
        <v>48</v>
      </c>
      <c r="C14" s="21">
        <f>(1*Dados!D23)</f>
        <v>0</v>
      </c>
      <c r="D14" s="95">
        <f>(0*Dados!D24)</f>
        <v>0</v>
      </c>
    </row>
    <row r="15" spans="1:4" ht="12.75" customHeight="1">
      <c r="A15" s="89" t="s">
        <v>53</v>
      </c>
      <c r="B15" s="33" t="s">
        <v>48</v>
      </c>
      <c r="C15" s="18">
        <f>SUM(C14:D14)</f>
        <v>0</v>
      </c>
      <c r="D15" s="93" t="s">
        <v>51</v>
      </c>
    </row>
    <row r="16" spans="1:4" ht="12.75" customHeight="1">
      <c r="A16" s="89"/>
      <c r="B16" s="16"/>
      <c r="C16" s="17"/>
      <c r="D16" s="96"/>
    </row>
    <row r="17" spans="1:4" ht="12.75" customHeight="1">
      <c r="A17" s="97" t="s">
        <v>68</v>
      </c>
      <c r="B17" s="19">
        <f>SUM(IF(C11&gt;H7,H7,C11)*C15)</f>
        <v>0</v>
      </c>
      <c r="C17" s="37" t="s">
        <v>52</v>
      </c>
      <c r="D17" s="98"/>
    </row>
    <row r="18" spans="1:4" ht="12.75" customHeight="1">
      <c r="A18" s="86"/>
      <c r="B18" s="12"/>
      <c r="C18" s="23"/>
      <c r="D18" s="99"/>
    </row>
    <row r="19" spans="1:4" ht="12.75" customHeight="1">
      <c r="A19" s="89"/>
      <c r="B19" s="4"/>
      <c r="C19" s="17"/>
      <c r="D19" s="96"/>
    </row>
    <row r="20" spans="1:4" ht="12.75" customHeight="1">
      <c r="A20" s="231" t="s">
        <v>16</v>
      </c>
      <c r="B20" s="232"/>
      <c r="C20" s="232"/>
      <c r="D20" s="233"/>
    </row>
    <row r="21" spans="1:4" ht="12.75" customHeight="1">
      <c r="A21" s="89"/>
      <c r="B21" s="4"/>
      <c r="C21" s="17"/>
      <c r="D21" s="96"/>
    </row>
    <row r="22" spans="1:4" ht="12.75" customHeight="1">
      <c r="A22" s="236" t="s">
        <v>33</v>
      </c>
      <c r="B22" s="237"/>
      <c r="C22" s="237"/>
      <c r="D22" s="238"/>
    </row>
    <row r="23" spans="1:4" ht="12.75" customHeight="1">
      <c r="A23" s="84"/>
      <c r="B23" s="4"/>
      <c r="C23" s="17"/>
      <c r="D23" s="96"/>
    </row>
    <row r="24" spans="1:4" ht="12.75" customHeight="1">
      <c r="A24" s="89" t="s">
        <v>54</v>
      </c>
      <c r="B24" s="34" t="s">
        <v>55</v>
      </c>
      <c r="C24" s="20" t="s">
        <v>128</v>
      </c>
      <c r="D24" s="90" t="s">
        <v>46</v>
      </c>
    </row>
    <row r="25" spans="1:4" ht="12.75" customHeight="1" thickBot="1">
      <c r="A25" s="89" t="s">
        <v>38</v>
      </c>
      <c r="B25" s="34" t="s">
        <v>55</v>
      </c>
      <c r="C25" s="194">
        <f>H10</f>
        <v>0.02</v>
      </c>
      <c r="D25" s="91">
        <f>(Dados!C30*Dados!C31*Dados!C32*Dados!C33*Dados!C34*Dados!C35)</f>
        <v>0</v>
      </c>
    </row>
    <row r="26" spans="1:7" ht="12.75" customHeight="1" thickBot="1">
      <c r="A26" s="92" t="s">
        <v>43</v>
      </c>
      <c r="B26" s="35" t="s">
        <v>55</v>
      </c>
      <c r="C26" s="67">
        <f>(C25*D25)</f>
        <v>0</v>
      </c>
      <c r="D26" s="93" t="s">
        <v>45</v>
      </c>
      <c r="F26" s="196">
        <f>IF(C26&gt;I7,I7,C26)</f>
        <v>0</v>
      </c>
      <c r="G26" s="195" t="s">
        <v>201</v>
      </c>
    </row>
    <row r="27" spans="1:4" ht="12.75" customHeight="1">
      <c r="A27" s="100"/>
      <c r="B27" s="4"/>
      <c r="C27" s="17"/>
      <c r="D27" s="96"/>
    </row>
    <row r="28" spans="1:4" ht="12.75" customHeight="1" thickBot="1">
      <c r="A28" s="84" t="s">
        <v>34</v>
      </c>
      <c r="B28" s="32" t="s">
        <v>57</v>
      </c>
      <c r="C28" s="20" t="s">
        <v>58</v>
      </c>
      <c r="D28" s="101" t="s">
        <v>56</v>
      </c>
    </row>
    <row r="29" spans="1:7" ht="12.75" customHeight="1" thickBot="1">
      <c r="A29" s="84" t="s">
        <v>35</v>
      </c>
      <c r="B29" s="32" t="s">
        <v>57</v>
      </c>
      <c r="C29" s="68" t="e">
        <f>(((Dados!D24+(F29*24*365))-(Dados!D37+(F30*24*365)))/(Dados!D24+(F29*24*365)))</f>
        <v>#DIV/0!</v>
      </c>
      <c r="D29" s="95">
        <f>Dados!D24</f>
        <v>0</v>
      </c>
      <c r="F29" s="210"/>
      <c r="G29" s="211" t="s">
        <v>211</v>
      </c>
    </row>
    <row r="30" spans="1:7" ht="12.75" customHeight="1" thickBot="1">
      <c r="A30" s="100"/>
      <c r="B30" s="33" t="s">
        <v>57</v>
      </c>
      <c r="C30" s="18" t="e">
        <f>SUM(C29*D29)</f>
        <v>#DIV/0!</v>
      </c>
      <c r="D30" s="93" t="s">
        <v>51</v>
      </c>
      <c r="F30" s="210"/>
      <c r="G30" s="211" t="s">
        <v>212</v>
      </c>
    </row>
    <row r="31" spans="1:4" ht="12.75" customHeight="1">
      <c r="A31" s="100"/>
      <c r="B31" s="4"/>
      <c r="C31" s="17"/>
      <c r="D31" s="96"/>
    </row>
    <row r="32" spans="1:4" ht="12.75" customHeight="1">
      <c r="A32" s="97" t="s">
        <v>67</v>
      </c>
      <c r="B32" s="19" t="e">
        <f>SUM(IF(C26&gt;I7,I7,C26)*C30)</f>
        <v>#DIV/0!</v>
      </c>
      <c r="C32" s="37" t="s">
        <v>52</v>
      </c>
      <c r="D32" s="102"/>
    </row>
    <row r="33" spans="1:4" ht="12.75" customHeight="1">
      <c r="A33" s="86"/>
      <c r="B33" s="12"/>
      <c r="C33" s="23"/>
      <c r="D33" s="99"/>
    </row>
    <row r="34" spans="1:4" ht="12.75" customHeight="1">
      <c r="A34" s="89"/>
      <c r="B34" s="4"/>
      <c r="C34" s="17"/>
      <c r="D34" s="96"/>
    </row>
    <row r="35" spans="1:4" ht="12.75" customHeight="1">
      <c r="A35" s="231" t="s">
        <v>21</v>
      </c>
      <c r="B35" s="232"/>
      <c r="C35" s="232"/>
      <c r="D35" s="233"/>
    </row>
    <row r="36" spans="1:4" ht="12.75" customHeight="1">
      <c r="A36" s="89"/>
      <c r="B36" s="4"/>
      <c r="C36" s="2"/>
      <c r="D36" s="103"/>
    </row>
    <row r="37" spans="1:4" ht="12.75" customHeight="1">
      <c r="A37" s="236" t="s">
        <v>66</v>
      </c>
      <c r="B37" s="237"/>
      <c r="C37" s="237"/>
      <c r="D37" s="238"/>
    </row>
    <row r="38" spans="1:4" ht="12.75" customHeight="1">
      <c r="A38" s="84"/>
      <c r="B38" s="4"/>
      <c r="C38" s="2"/>
      <c r="D38" s="103"/>
    </row>
    <row r="39" spans="1:4" ht="12.75" customHeight="1">
      <c r="A39" s="89" t="s">
        <v>62</v>
      </c>
      <c r="B39" s="31" t="s">
        <v>60</v>
      </c>
      <c r="C39" s="26" t="s">
        <v>130</v>
      </c>
      <c r="D39" s="104" t="s">
        <v>46</v>
      </c>
    </row>
    <row r="40" spans="1:4" ht="12.75" customHeight="1">
      <c r="A40" s="89" t="s">
        <v>59</v>
      </c>
      <c r="B40" s="31" t="s">
        <v>60</v>
      </c>
      <c r="C40" s="27">
        <f>I10</f>
        <v>0.1</v>
      </c>
      <c r="D40" s="91">
        <f>(Dados!C44*Dados!C45*Dados!C46)</f>
        <v>0</v>
      </c>
    </row>
    <row r="41" spans="1:4" ht="12.75" customHeight="1">
      <c r="A41" s="92" t="s">
        <v>210</v>
      </c>
      <c r="B41" s="30" t="s">
        <v>60</v>
      </c>
      <c r="C41" s="67">
        <f>SUM(C40*D40)</f>
        <v>0</v>
      </c>
      <c r="D41" s="105" t="s">
        <v>61</v>
      </c>
    </row>
    <row r="42" spans="1:4" ht="12.75" customHeight="1">
      <c r="A42" s="100"/>
      <c r="B42" s="4"/>
      <c r="C42" s="2"/>
      <c r="D42" s="103"/>
    </row>
    <row r="43" spans="1:4" ht="12.75" customHeight="1">
      <c r="A43" s="106" t="s">
        <v>76</v>
      </c>
      <c r="B43" s="28" t="s">
        <v>65</v>
      </c>
      <c r="C43" s="26" t="s">
        <v>75</v>
      </c>
      <c r="D43" s="107" t="s">
        <v>63</v>
      </c>
    </row>
    <row r="44" spans="1:4" ht="12.75" customHeight="1">
      <c r="A44" s="108" t="s">
        <v>77</v>
      </c>
      <c r="B44" s="28" t="s">
        <v>65</v>
      </c>
      <c r="C44" s="69">
        <f>(Dados!C49/1000)</f>
        <v>0</v>
      </c>
      <c r="D44" s="109">
        <f>Dados!C37*24*365</f>
        <v>0</v>
      </c>
    </row>
    <row r="45" spans="1:4" ht="12.75" customHeight="1">
      <c r="A45" s="100"/>
      <c r="B45" s="30" t="s">
        <v>64</v>
      </c>
      <c r="C45" s="29">
        <f>C44*D44</f>
        <v>0</v>
      </c>
      <c r="D45" s="105" t="s">
        <v>70</v>
      </c>
    </row>
    <row r="46" spans="1:4" ht="12.75" customHeight="1">
      <c r="A46" s="84"/>
      <c r="B46" s="25"/>
      <c r="C46" s="2"/>
      <c r="D46" s="103"/>
    </row>
    <row r="47" spans="1:4" ht="12.75" customHeight="1">
      <c r="A47" s="97" t="s">
        <v>69</v>
      </c>
      <c r="B47" s="19">
        <f>SUM(C41*C45)</f>
        <v>0</v>
      </c>
      <c r="C47" s="37" t="s">
        <v>52</v>
      </c>
      <c r="D47" s="102"/>
    </row>
    <row r="48" spans="1:4" ht="12.75" customHeight="1">
      <c r="A48" s="110"/>
      <c r="B48" s="23"/>
      <c r="C48" s="24"/>
      <c r="D48" s="99"/>
    </row>
    <row r="49" spans="1:4" ht="12.75" customHeight="1">
      <c r="A49" s="110"/>
      <c r="B49" s="23"/>
      <c r="C49" s="24"/>
      <c r="D49" s="99"/>
    </row>
    <row r="50" spans="1:4" ht="12.75" customHeight="1">
      <c r="A50" s="106"/>
      <c r="B50" s="4"/>
      <c r="C50" s="2"/>
      <c r="D50" s="103"/>
    </row>
    <row r="51" spans="1:4" ht="12.75" customHeight="1">
      <c r="A51" s="111" t="s">
        <v>71</v>
      </c>
      <c r="B51" s="234" t="s">
        <v>136</v>
      </c>
      <c r="C51" s="235"/>
      <c r="D51" s="112" t="s">
        <v>137</v>
      </c>
    </row>
    <row r="52" spans="1:4" ht="12.75" customHeight="1">
      <c r="A52" s="113" t="s">
        <v>78</v>
      </c>
      <c r="B52" s="239">
        <f>B17</f>
        <v>0</v>
      </c>
      <c r="C52" s="240"/>
      <c r="D52" s="114"/>
    </row>
    <row r="53" spans="1:4" ht="12.75" customHeight="1">
      <c r="A53" s="113" t="s">
        <v>74</v>
      </c>
      <c r="B53" s="239" t="e">
        <f>B32</f>
        <v>#DIV/0!</v>
      </c>
      <c r="C53" s="240"/>
      <c r="D53" s="114"/>
    </row>
    <row r="54" spans="1:4" ht="12.75" customHeight="1">
      <c r="A54" s="113" t="s">
        <v>79</v>
      </c>
      <c r="B54" s="239">
        <f>B47</f>
        <v>0</v>
      </c>
      <c r="C54" s="240"/>
      <c r="D54" s="114"/>
    </row>
    <row r="55" spans="1:4" ht="12.75" customHeight="1">
      <c r="A55" s="115" t="s">
        <v>135</v>
      </c>
      <c r="B55" s="223" t="e">
        <f>SUM(B52:B54)</f>
        <v>#DIV/0!</v>
      </c>
      <c r="C55" s="224"/>
      <c r="D55" s="116" t="e">
        <f>SUM(B55/12)</f>
        <v>#DIV/0!</v>
      </c>
    </row>
    <row r="56" spans="1:4" ht="12.75" customHeight="1">
      <c r="A56" s="115"/>
      <c r="B56" s="223"/>
      <c r="C56" s="224"/>
      <c r="D56" s="116"/>
    </row>
    <row r="57" spans="1:4" ht="12.75" customHeight="1">
      <c r="A57" s="115"/>
      <c r="B57" s="223"/>
      <c r="C57" s="224"/>
      <c r="D57" s="116"/>
    </row>
    <row r="58" spans="1:4" ht="12.75" customHeight="1">
      <c r="A58" s="117"/>
      <c r="B58" s="223"/>
      <c r="C58" s="224"/>
      <c r="D58" s="116"/>
    </row>
    <row r="59" spans="1:4" ht="12.75" customHeight="1" thickBot="1">
      <c r="A59" s="118"/>
      <c r="B59" s="119"/>
      <c r="C59" s="119"/>
      <c r="D59" s="120"/>
    </row>
  </sheetData>
  <sheetProtection/>
  <mergeCells count="16">
    <mergeCell ref="B53:C53"/>
    <mergeCell ref="A20:D20"/>
    <mergeCell ref="A35:D35"/>
    <mergeCell ref="B52:C52"/>
    <mergeCell ref="A22:D22"/>
    <mergeCell ref="A37:D37"/>
    <mergeCell ref="B55:C55"/>
    <mergeCell ref="B56:C56"/>
    <mergeCell ref="B57:C57"/>
    <mergeCell ref="B58:C58"/>
    <mergeCell ref="B3:D3"/>
    <mergeCell ref="A1:D1"/>
    <mergeCell ref="A5:D5"/>
    <mergeCell ref="B51:C51"/>
    <mergeCell ref="A7:D7"/>
    <mergeCell ref="B54:C54"/>
  </mergeCells>
  <printOptions/>
  <pageMargins left="0.5905511811023623" right="0.5905511811023623" top="0.7874015748031497" bottom="0.5905511811023623" header="0.5905511811023623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6">
      <selection activeCell="A1" sqref="A1:D31"/>
    </sheetView>
  </sheetViews>
  <sheetFormatPr defaultColWidth="9.140625" defaultRowHeight="13.5" customHeight="1"/>
  <cols>
    <col min="1" max="1" width="45.7109375" style="65" customWidth="1"/>
    <col min="2" max="2" width="5.7109375" style="66" customWidth="1"/>
    <col min="3" max="3" width="24.7109375" style="65" customWidth="1"/>
    <col min="4" max="4" width="11.8515625" style="66" customWidth="1"/>
  </cols>
  <sheetData>
    <row r="1" spans="1:12" ht="13.5" customHeight="1">
      <c r="A1" s="248" t="s">
        <v>80</v>
      </c>
      <c r="B1" s="249"/>
      <c r="C1" s="249"/>
      <c r="D1" s="250"/>
      <c r="F1" s="146"/>
      <c r="G1" s="147"/>
      <c r="H1" s="148"/>
      <c r="I1" s="146"/>
      <c r="J1" s="146"/>
      <c r="K1" s="146"/>
      <c r="L1" s="146"/>
    </row>
    <row r="2" spans="1:12" ht="13.5" customHeight="1" thickBot="1">
      <c r="A2" s="251" t="s">
        <v>81</v>
      </c>
      <c r="B2" s="252"/>
      <c r="C2" s="252"/>
      <c r="D2" s="253"/>
      <c r="F2" s="149"/>
      <c r="G2" s="149"/>
      <c r="H2" s="149"/>
      <c r="I2" s="149"/>
      <c r="J2" s="149"/>
      <c r="K2" s="149"/>
      <c r="L2" s="149"/>
    </row>
    <row r="3" spans="1:12" ht="13.5" customHeight="1" thickBot="1">
      <c r="A3" s="40" t="s">
        <v>82</v>
      </c>
      <c r="B3" s="41" t="s">
        <v>83</v>
      </c>
      <c r="C3" s="42" t="s">
        <v>84</v>
      </c>
      <c r="D3" s="43" t="s">
        <v>85</v>
      </c>
      <c r="F3" s="173"/>
      <c r="G3" s="149"/>
      <c r="H3" s="149"/>
      <c r="I3" s="174"/>
      <c r="J3" s="175"/>
      <c r="K3" s="175"/>
      <c r="L3" s="175"/>
    </row>
    <row r="4" spans="1:12" ht="13.5" customHeight="1">
      <c r="A4" s="44" t="s">
        <v>181</v>
      </c>
      <c r="B4" s="241" t="s">
        <v>86</v>
      </c>
      <c r="C4" s="45" t="s">
        <v>87</v>
      </c>
      <c r="D4" s="157">
        <v>1.05</v>
      </c>
      <c r="F4" s="173"/>
      <c r="G4" s="149"/>
      <c r="H4" s="149"/>
      <c r="I4" s="174"/>
      <c r="J4" s="175"/>
      <c r="K4" s="175"/>
      <c r="L4" s="175"/>
    </row>
    <row r="5" spans="1:12" ht="13.5" customHeight="1" thickBot="1">
      <c r="A5" s="46"/>
      <c r="B5" s="243"/>
      <c r="C5" s="47" t="s">
        <v>88</v>
      </c>
      <c r="D5" s="158">
        <v>1</v>
      </c>
      <c r="F5" s="173"/>
      <c r="G5" s="149"/>
      <c r="H5" s="149"/>
      <c r="I5" s="174"/>
      <c r="J5" s="175"/>
      <c r="K5" s="175"/>
      <c r="L5" s="175"/>
    </row>
    <row r="6" spans="1:12" ht="13.5" customHeight="1">
      <c r="A6" s="44" t="s">
        <v>180</v>
      </c>
      <c r="B6" s="241" t="s">
        <v>89</v>
      </c>
      <c r="C6" s="45" t="s">
        <v>90</v>
      </c>
      <c r="D6" s="157">
        <v>1.15</v>
      </c>
      <c r="F6" s="173"/>
      <c r="G6" s="149"/>
      <c r="H6" s="149"/>
      <c r="I6" s="174"/>
      <c r="J6" s="175"/>
      <c r="K6" s="175"/>
      <c r="L6" s="175"/>
    </row>
    <row r="7" spans="1:12" ht="13.5" customHeight="1">
      <c r="A7" s="46" t="s">
        <v>91</v>
      </c>
      <c r="B7" s="242"/>
      <c r="C7" s="49" t="s">
        <v>92</v>
      </c>
      <c r="D7" s="159">
        <v>1.05</v>
      </c>
      <c r="F7" s="173"/>
      <c r="G7" s="149"/>
      <c r="H7" s="149"/>
      <c r="I7" s="174"/>
      <c r="J7" s="175"/>
      <c r="K7" s="175"/>
      <c r="L7" s="175"/>
    </row>
    <row r="8" spans="1:12" ht="13.5" customHeight="1">
      <c r="A8" s="46" t="s">
        <v>93</v>
      </c>
      <c r="B8" s="242"/>
      <c r="C8" s="49" t="s">
        <v>94</v>
      </c>
      <c r="D8" s="159">
        <v>0.95</v>
      </c>
      <c r="F8" s="173"/>
      <c r="G8" s="149"/>
      <c r="H8" s="149"/>
      <c r="I8" s="174"/>
      <c r="J8" s="175"/>
      <c r="K8" s="175"/>
      <c r="L8" s="175"/>
    </row>
    <row r="9" spans="1:12" ht="13.5" customHeight="1">
      <c r="A9" s="46"/>
      <c r="B9" s="242"/>
      <c r="C9" s="49" t="s">
        <v>95</v>
      </c>
      <c r="D9" s="159">
        <v>0.9</v>
      </c>
      <c r="F9" s="173"/>
      <c r="G9" s="149"/>
      <c r="H9" s="149"/>
      <c r="I9" s="174"/>
      <c r="J9" s="175"/>
      <c r="K9" s="175"/>
      <c r="L9" s="175"/>
    </row>
    <row r="10" spans="1:12" ht="13.5" customHeight="1" thickBot="1">
      <c r="A10" s="46"/>
      <c r="B10" s="242"/>
      <c r="C10" s="47" t="s">
        <v>96</v>
      </c>
      <c r="D10" s="153">
        <v>1</v>
      </c>
      <c r="F10" s="173"/>
      <c r="G10" s="149"/>
      <c r="H10" s="149"/>
      <c r="I10" s="174"/>
      <c r="J10" s="175"/>
      <c r="K10" s="175"/>
      <c r="L10" s="175"/>
    </row>
    <row r="11" spans="1:12" ht="13.5" customHeight="1">
      <c r="A11" s="50" t="s">
        <v>179</v>
      </c>
      <c r="B11" s="241" t="s">
        <v>97</v>
      </c>
      <c r="C11" s="45" t="s">
        <v>98</v>
      </c>
      <c r="D11" s="157">
        <v>0.8</v>
      </c>
      <c r="F11" s="173"/>
      <c r="G11" s="149"/>
      <c r="H11" s="149"/>
      <c r="I11" s="174"/>
      <c r="J11" s="175"/>
      <c r="K11" s="175"/>
      <c r="L11" s="175"/>
    </row>
    <row r="12" spans="1:12" ht="13.5" customHeight="1">
      <c r="A12" s="51" t="s">
        <v>99</v>
      </c>
      <c r="B12" s="242"/>
      <c r="C12" s="49" t="s">
        <v>100</v>
      </c>
      <c r="D12" s="159">
        <v>0.9</v>
      </c>
      <c r="F12" s="173"/>
      <c r="G12" s="149"/>
      <c r="H12" s="149"/>
      <c r="I12" s="174"/>
      <c r="J12" s="175"/>
      <c r="K12" s="175"/>
      <c r="L12" s="175"/>
    </row>
    <row r="13" spans="1:12" ht="13.5" customHeight="1">
      <c r="A13" s="51" t="s">
        <v>101</v>
      </c>
      <c r="B13" s="242"/>
      <c r="C13" s="49" t="s">
        <v>102</v>
      </c>
      <c r="D13" s="159">
        <v>1</v>
      </c>
      <c r="F13" s="173"/>
      <c r="G13" s="149"/>
      <c r="H13" s="149"/>
      <c r="I13" s="174"/>
      <c r="J13" s="175"/>
      <c r="K13" s="175"/>
      <c r="L13" s="175"/>
    </row>
    <row r="14" spans="1:12" ht="13.5" customHeight="1">
      <c r="A14" s="51" t="s">
        <v>103</v>
      </c>
      <c r="B14" s="242"/>
      <c r="C14" s="49" t="s">
        <v>104</v>
      </c>
      <c r="D14" s="159">
        <v>1.05</v>
      </c>
      <c r="F14" s="176"/>
      <c r="G14" s="177"/>
      <c r="H14" s="177"/>
      <c r="I14" s="178"/>
      <c r="J14" s="178"/>
      <c r="K14" s="178"/>
      <c r="L14" s="178"/>
    </row>
    <row r="15" spans="1:12" ht="13.5" customHeight="1">
      <c r="A15" s="51" t="s">
        <v>105</v>
      </c>
      <c r="B15" s="242"/>
      <c r="C15" s="244" t="s">
        <v>106</v>
      </c>
      <c r="D15" s="246">
        <v>1.1</v>
      </c>
      <c r="F15" s="173"/>
      <c r="G15" s="149"/>
      <c r="H15" s="149"/>
      <c r="I15" s="174"/>
      <c r="J15" s="175"/>
      <c r="K15" s="175"/>
      <c r="L15" s="175"/>
    </row>
    <row r="16" spans="1:12" ht="13.5" customHeight="1" thickBot="1">
      <c r="A16" s="52" t="s">
        <v>107</v>
      </c>
      <c r="B16" s="243"/>
      <c r="C16" s="245"/>
      <c r="D16" s="247"/>
      <c r="F16" s="173"/>
      <c r="G16" s="149"/>
      <c r="H16" s="149"/>
      <c r="I16" s="174"/>
      <c r="J16" s="175"/>
      <c r="K16" s="175"/>
      <c r="L16" s="175"/>
    </row>
    <row r="17" spans="1:12" ht="13.5" customHeight="1" thickBot="1">
      <c r="A17" s="151" t="s">
        <v>169</v>
      </c>
      <c r="B17" s="152" t="s">
        <v>176</v>
      </c>
      <c r="C17" s="155"/>
      <c r="D17" s="153">
        <v>1</v>
      </c>
      <c r="F17" s="173"/>
      <c r="G17" s="149"/>
      <c r="H17" s="149"/>
      <c r="I17" s="174"/>
      <c r="J17" s="175"/>
      <c r="K17" s="175"/>
      <c r="L17" s="175"/>
    </row>
    <row r="18" spans="1:12" ht="13.5" customHeight="1">
      <c r="A18" s="46" t="s">
        <v>177</v>
      </c>
      <c r="B18" s="241" t="s">
        <v>108</v>
      </c>
      <c r="C18" s="45" t="s">
        <v>109</v>
      </c>
      <c r="D18" s="160">
        <v>1</v>
      </c>
      <c r="F18" s="173"/>
      <c r="G18" s="149"/>
      <c r="H18" s="149"/>
      <c r="I18" s="175"/>
      <c r="J18" s="174"/>
      <c r="K18" s="175"/>
      <c r="L18" s="175"/>
    </row>
    <row r="19" spans="1:12" ht="13.5" customHeight="1">
      <c r="A19" s="46" t="s">
        <v>110</v>
      </c>
      <c r="B19" s="242"/>
      <c r="C19" s="244" t="s">
        <v>111</v>
      </c>
      <c r="D19" s="246">
        <v>0.9</v>
      </c>
      <c r="F19" s="173"/>
      <c r="G19" s="149"/>
      <c r="H19" s="149"/>
      <c r="I19" s="174"/>
      <c r="J19" s="175"/>
      <c r="K19" s="175"/>
      <c r="L19" s="175"/>
    </row>
    <row r="20" spans="1:12" ht="13.5" customHeight="1" thickBot="1">
      <c r="A20" s="46" t="s">
        <v>112</v>
      </c>
      <c r="B20" s="243"/>
      <c r="C20" s="245"/>
      <c r="D20" s="247"/>
      <c r="F20" s="173"/>
      <c r="G20" s="149"/>
      <c r="H20" s="149"/>
      <c r="I20" s="174"/>
      <c r="J20" s="175"/>
      <c r="K20" s="175"/>
      <c r="L20" s="175"/>
    </row>
    <row r="21" spans="1:12" ht="13.5" customHeight="1" thickBot="1">
      <c r="A21" s="151" t="s">
        <v>148</v>
      </c>
      <c r="B21" s="48" t="s">
        <v>175</v>
      </c>
      <c r="C21" s="150"/>
      <c r="D21" s="161">
        <v>1</v>
      </c>
      <c r="F21" s="173"/>
      <c r="G21" s="149"/>
      <c r="H21" s="149"/>
      <c r="I21" s="174"/>
      <c r="J21" s="175"/>
      <c r="K21" s="175"/>
      <c r="L21" s="175"/>
    </row>
    <row r="22" spans="1:12" ht="13.5" customHeight="1">
      <c r="A22" s="50" t="s">
        <v>178</v>
      </c>
      <c r="B22" s="241" t="s">
        <v>113</v>
      </c>
      <c r="C22" s="45" t="s">
        <v>149</v>
      </c>
      <c r="D22" s="160">
        <v>1</v>
      </c>
      <c r="F22" s="173"/>
      <c r="G22" s="149"/>
      <c r="H22" s="149"/>
      <c r="I22" s="174"/>
      <c r="J22" s="175"/>
      <c r="K22" s="175"/>
      <c r="L22" s="175"/>
    </row>
    <row r="23" spans="1:12" ht="13.5" customHeight="1">
      <c r="A23" s="51"/>
      <c r="B23" s="242"/>
      <c r="C23" s="49" t="s">
        <v>150</v>
      </c>
      <c r="D23" s="162">
        <v>1</v>
      </c>
      <c r="F23" s="173"/>
      <c r="G23" s="149"/>
      <c r="H23" s="149"/>
      <c r="I23" s="174"/>
      <c r="J23" s="175"/>
      <c r="K23" s="175"/>
      <c r="L23" s="175"/>
    </row>
    <row r="24" spans="1:12" ht="13.5" customHeight="1" thickBot="1">
      <c r="A24" s="52"/>
      <c r="B24" s="242"/>
      <c r="C24" s="47" t="s">
        <v>151</v>
      </c>
      <c r="D24" s="163">
        <v>1</v>
      </c>
      <c r="F24" s="176"/>
      <c r="G24" s="177"/>
      <c r="H24" s="177"/>
      <c r="I24" s="178"/>
      <c r="J24" s="178"/>
      <c r="K24" s="178"/>
      <c r="L24" s="178"/>
    </row>
    <row r="25" spans="1:12" ht="13.5" customHeight="1" thickBot="1">
      <c r="A25" s="44" t="s">
        <v>152</v>
      </c>
      <c r="B25" s="48" t="s">
        <v>174</v>
      </c>
      <c r="C25" s="154"/>
      <c r="D25" s="153">
        <v>1</v>
      </c>
      <c r="F25" s="176"/>
      <c r="G25" s="177"/>
      <c r="H25" s="177"/>
      <c r="I25" s="178"/>
      <c r="J25" s="178"/>
      <c r="K25" s="178"/>
      <c r="L25" s="178"/>
    </row>
    <row r="26" spans="1:12" ht="13.5" customHeight="1" thickBot="1">
      <c r="A26" s="44" t="s">
        <v>153</v>
      </c>
      <c r="B26" s="48" t="s">
        <v>173</v>
      </c>
      <c r="C26" s="154"/>
      <c r="D26" s="153">
        <v>1</v>
      </c>
      <c r="F26" s="176"/>
      <c r="G26" s="177"/>
      <c r="H26" s="177"/>
      <c r="I26" s="178"/>
      <c r="J26" s="178"/>
      <c r="K26" s="178"/>
      <c r="L26" s="178"/>
    </row>
    <row r="27" spans="1:12" ht="13.5" customHeight="1" thickBot="1">
      <c r="A27" s="44" t="s">
        <v>154</v>
      </c>
      <c r="B27" s="48" t="s">
        <v>172</v>
      </c>
      <c r="C27" s="154"/>
      <c r="D27" s="153">
        <v>1</v>
      </c>
      <c r="F27" s="176"/>
      <c r="G27" s="177"/>
      <c r="H27" s="177"/>
      <c r="I27" s="178"/>
      <c r="J27" s="178"/>
      <c r="K27" s="178"/>
      <c r="L27" s="178"/>
    </row>
    <row r="28" spans="1:12" ht="13.5" customHeight="1" thickBot="1">
      <c r="A28" s="44" t="s">
        <v>155</v>
      </c>
      <c r="B28" s="48" t="s">
        <v>171</v>
      </c>
      <c r="C28" s="154"/>
      <c r="D28" s="153">
        <v>1</v>
      </c>
      <c r="F28" s="176"/>
      <c r="G28" s="177"/>
      <c r="H28" s="177"/>
      <c r="I28" s="178"/>
      <c r="J28" s="178"/>
      <c r="K28" s="178"/>
      <c r="L28" s="178"/>
    </row>
    <row r="29" spans="1:12" ht="13.5" customHeight="1" thickBot="1">
      <c r="A29" s="44" t="s">
        <v>156</v>
      </c>
      <c r="B29" s="48" t="s">
        <v>170</v>
      </c>
      <c r="C29" s="154"/>
      <c r="D29" s="153">
        <v>1</v>
      </c>
      <c r="F29" s="176"/>
      <c r="G29" s="177"/>
      <c r="H29" s="177"/>
      <c r="I29" s="178"/>
      <c r="J29" s="178"/>
      <c r="K29" s="178"/>
      <c r="L29" s="178"/>
    </row>
    <row r="30" spans="1:12" ht="13.5" customHeight="1">
      <c r="A30" s="50" t="s">
        <v>182</v>
      </c>
      <c r="B30" s="241" t="s">
        <v>116</v>
      </c>
      <c r="C30" s="45" t="s">
        <v>117</v>
      </c>
      <c r="D30" s="160">
        <v>2</v>
      </c>
      <c r="F30" s="176"/>
      <c r="G30" s="177"/>
      <c r="H30" s="177"/>
      <c r="I30" s="178"/>
      <c r="J30" s="178"/>
      <c r="K30" s="178"/>
      <c r="L30" s="178"/>
    </row>
    <row r="31" spans="1:12" ht="13.5" customHeight="1" thickBot="1">
      <c r="A31" s="52"/>
      <c r="B31" s="243"/>
      <c r="C31" s="47" t="s">
        <v>118</v>
      </c>
      <c r="D31" s="164">
        <v>1</v>
      </c>
      <c r="F31" s="176"/>
      <c r="G31" s="177"/>
      <c r="H31" s="177"/>
      <c r="I31" s="178"/>
      <c r="J31" s="178"/>
      <c r="K31" s="178"/>
      <c r="L31" s="178"/>
    </row>
    <row r="32" spans="1:12" ht="13.5" customHeight="1" thickBot="1">
      <c r="A32" s="54" t="s">
        <v>119</v>
      </c>
      <c r="B32" s="55" t="s">
        <v>83</v>
      </c>
      <c r="C32" s="56" t="s">
        <v>84</v>
      </c>
      <c r="D32" s="57" t="s">
        <v>85</v>
      </c>
      <c r="F32" s="176"/>
      <c r="G32" s="177"/>
      <c r="H32" s="177"/>
      <c r="I32" s="178"/>
      <c r="J32" s="178"/>
      <c r="K32" s="178"/>
      <c r="L32" s="178"/>
    </row>
    <row r="33" spans="1:12" ht="13.5" customHeight="1">
      <c r="A33" s="44" t="s">
        <v>181</v>
      </c>
      <c r="B33" s="241" t="s">
        <v>86</v>
      </c>
      <c r="C33" s="45" t="s">
        <v>87</v>
      </c>
      <c r="D33" s="157">
        <v>1</v>
      </c>
      <c r="F33" s="176"/>
      <c r="G33" s="177"/>
      <c r="H33" s="177"/>
      <c r="I33" s="178"/>
      <c r="J33" s="178"/>
      <c r="K33" s="178"/>
      <c r="L33" s="178"/>
    </row>
    <row r="34" spans="1:12" ht="13.5" customHeight="1" thickBot="1">
      <c r="A34" s="46"/>
      <c r="B34" s="243"/>
      <c r="C34" s="47" t="s">
        <v>88</v>
      </c>
      <c r="D34" s="158">
        <v>1</v>
      </c>
      <c r="F34" s="173"/>
      <c r="G34" s="149"/>
      <c r="H34" s="149"/>
      <c r="I34" s="174"/>
      <c r="J34" s="174"/>
      <c r="K34" s="175"/>
      <c r="L34" s="175"/>
    </row>
    <row r="35" spans="1:12" ht="13.5" customHeight="1">
      <c r="A35" s="44" t="s">
        <v>180</v>
      </c>
      <c r="B35" s="241" t="s">
        <v>89</v>
      </c>
      <c r="C35" s="45" t="s">
        <v>90</v>
      </c>
      <c r="D35" s="157">
        <v>1</v>
      </c>
      <c r="F35" s="173"/>
      <c r="G35" s="149"/>
      <c r="H35" s="149"/>
      <c r="I35" s="175"/>
      <c r="J35" s="175"/>
      <c r="K35" s="175"/>
      <c r="L35" s="175"/>
    </row>
    <row r="36" spans="1:12" ht="13.5" customHeight="1">
      <c r="A36" s="46" t="s">
        <v>91</v>
      </c>
      <c r="B36" s="242"/>
      <c r="C36" s="49" t="s">
        <v>92</v>
      </c>
      <c r="D36" s="159">
        <v>1</v>
      </c>
      <c r="F36" s="149"/>
      <c r="G36" s="149"/>
      <c r="H36" s="149"/>
      <c r="I36" s="149"/>
      <c r="J36" s="149"/>
      <c r="K36" s="149"/>
      <c r="L36" s="149"/>
    </row>
    <row r="37" spans="1:12" ht="13.5" customHeight="1">
      <c r="A37" s="46" t="s">
        <v>93</v>
      </c>
      <c r="B37" s="242"/>
      <c r="C37" s="49" t="s">
        <v>94</v>
      </c>
      <c r="D37" s="159">
        <v>1</v>
      </c>
      <c r="F37" s="149"/>
      <c r="G37" s="149"/>
      <c r="H37" s="149"/>
      <c r="I37" s="149"/>
      <c r="J37" s="149"/>
      <c r="K37" s="149"/>
      <c r="L37" s="149"/>
    </row>
    <row r="38" spans="1:12" ht="13.5" customHeight="1">
      <c r="A38" s="46"/>
      <c r="B38" s="242"/>
      <c r="C38" s="49" t="s">
        <v>95</v>
      </c>
      <c r="D38" s="159">
        <v>1</v>
      </c>
      <c r="F38" s="149"/>
      <c r="G38" s="149"/>
      <c r="H38" s="149"/>
      <c r="I38" s="149"/>
      <c r="J38" s="149"/>
      <c r="K38" s="149"/>
      <c r="L38" s="149"/>
    </row>
    <row r="39" spans="1:12" ht="13.5" customHeight="1" thickBot="1">
      <c r="A39" s="46"/>
      <c r="B39" s="242"/>
      <c r="C39" s="47" t="s">
        <v>96</v>
      </c>
      <c r="D39" s="153">
        <v>1</v>
      </c>
      <c r="F39" s="149"/>
      <c r="G39" s="149"/>
      <c r="H39" s="149"/>
      <c r="I39" s="149"/>
      <c r="J39" s="149"/>
      <c r="K39" s="149"/>
      <c r="L39" s="149"/>
    </row>
    <row r="40" spans="1:12" ht="13.5" customHeight="1">
      <c r="A40" s="50" t="s">
        <v>179</v>
      </c>
      <c r="B40" s="241" t="s">
        <v>97</v>
      </c>
      <c r="C40" s="45" t="s">
        <v>98</v>
      </c>
      <c r="D40" s="157">
        <v>1</v>
      </c>
      <c r="F40" s="173"/>
      <c r="G40" s="149"/>
      <c r="H40" s="149"/>
      <c r="I40" s="179"/>
      <c r="J40" s="179"/>
      <c r="K40" s="180"/>
      <c r="L40" s="180"/>
    </row>
    <row r="41" spans="1:12" ht="13.5" customHeight="1">
      <c r="A41" s="51" t="s">
        <v>99</v>
      </c>
      <c r="B41" s="242"/>
      <c r="C41" s="49" t="s">
        <v>100</v>
      </c>
      <c r="D41" s="159">
        <v>1</v>
      </c>
      <c r="F41" s="173"/>
      <c r="G41" s="149"/>
      <c r="H41" s="149"/>
      <c r="I41" s="179"/>
      <c r="J41" s="179"/>
      <c r="K41" s="180"/>
      <c r="L41" s="180"/>
    </row>
    <row r="42" spans="1:12" ht="13.5" customHeight="1">
      <c r="A42" s="51" t="s">
        <v>101</v>
      </c>
      <c r="B42" s="242"/>
      <c r="C42" s="49" t="s">
        <v>102</v>
      </c>
      <c r="D42" s="159">
        <v>1</v>
      </c>
      <c r="F42" s="173"/>
      <c r="G42" s="149"/>
      <c r="H42" s="149"/>
      <c r="I42" s="179"/>
      <c r="J42" s="179"/>
      <c r="K42" s="180"/>
      <c r="L42" s="180"/>
    </row>
    <row r="43" spans="1:12" ht="13.5" customHeight="1">
      <c r="A43" s="51" t="s">
        <v>103</v>
      </c>
      <c r="B43" s="242"/>
      <c r="C43" s="49" t="s">
        <v>104</v>
      </c>
      <c r="D43" s="159">
        <v>1</v>
      </c>
      <c r="F43" s="181"/>
      <c r="G43" s="182"/>
      <c r="H43" s="183"/>
      <c r="I43" s="184"/>
      <c r="J43" s="184"/>
      <c r="K43" s="184"/>
      <c r="L43" s="184"/>
    </row>
    <row r="44" spans="1:12" ht="13.5" customHeight="1">
      <c r="A44" s="51" t="s">
        <v>105</v>
      </c>
      <c r="B44" s="242"/>
      <c r="C44" s="244" t="s">
        <v>106</v>
      </c>
      <c r="D44" s="246">
        <v>1</v>
      </c>
      <c r="F44" s="173"/>
      <c r="G44" s="149"/>
      <c r="H44" s="149"/>
      <c r="I44" s="179"/>
      <c r="J44" s="179"/>
      <c r="K44" s="180"/>
      <c r="L44" s="180"/>
    </row>
    <row r="45" spans="1:12" ht="13.5" customHeight="1" thickBot="1">
      <c r="A45" s="52" t="s">
        <v>107</v>
      </c>
      <c r="B45" s="243"/>
      <c r="C45" s="245"/>
      <c r="D45" s="247"/>
      <c r="F45" s="173"/>
      <c r="G45" s="149"/>
      <c r="H45" s="149"/>
      <c r="I45" s="179"/>
      <c r="J45" s="179"/>
      <c r="K45" s="180"/>
      <c r="L45" s="180"/>
    </row>
    <row r="46" spans="1:12" ht="13.5" customHeight="1" thickBot="1">
      <c r="A46" s="151" t="s">
        <v>169</v>
      </c>
      <c r="B46" s="152" t="s">
        <v>176</v>
      </c>
      <c r="C46" s="155"/>
      <c r="D46" s="153">
        <v>1</v>
      </c>
      <c r="F46" s="173"/>
      <c r="G46" s="149"/>
      <c r="H46" s="149"/>
      <c r="I46" s="179"/>
      <c r="J46" s="179"/>
      <c r="K46" s="180"/>
      <c r="L46" s="180"/>
    </row>
    <row r="47" spans="1:12" ht="13.5" customHeight="1">
      <c r="A47" s="46" t="s">
        <v>177</v>
      </c>
      <c r="B47" s="241" t="s">
        <v>108</v>
      </c>
      <c r="C47" s="45" t="s">
        <v>109</v>
      </c>
      <c r="D47" s="160">
        <v>1</v>
      </c>
      <c r="F47" s="173"/>
      <c r="G47" s="149"/>
      <c r="H47" s="149"/>
      <c r="I47" s="179"/>
      <c r="J47" s="179"/>
      <c r="K47" s="180"/>
      <c r="L47" s="180"/>
    </row>
    <row r="48" spans="1:12" ht="13.5" customHeight="1">
      <c r="A48" s="46" t="s">
        <v>110</v>
      </c>
      <c r="B48" s="242"/>
      <c r="C48" s="244" t="s">
        <v>111</v>
      </c>
      <c r="D48" s="246">
        <v>1</v>
      </c>
      <c r="F48" s="173"/>
      <c r="G48" s="149"/>
      <c r="H48" s="149"/>
      <c r="I48" s="180"/>
      <c r="J48" s="180"/>
      <c r="K48" s="180"/>
      <c r="L48" s="180"/>
    </row>
    <row r="49" spans="1:12" ht="13.5" customHeight="1" thickBot="1">
      <c r="A49" s="46" t="s">
        <v>112</v>
      </c>
      <c r="B49" s="243"/>
      <c r="C49" s="245"/>
      <c r="D49" s="247"/>
      <c r="F49" s="173"/>
      <c r="G49" s="149"/>
      <c r="H49" s="149"/>
      <c r="I49" s="179"/>
      <c r="J49" s="179"/>
      <c r="K49" s="180"/>
      <c r="L49" s="180"/>
    </row>
    <row r="50" spans="1:12" ht="13.5" customHeight="1" thickBot="1">
      <c r="A50" s="151" t="s">
        <v>148</v>
      </c>
      <c r="B50" s="48" t="s">
        <v>175</v>
      </c>
      <c r="C50" s="150"/>
      <c r="D50" s="161">
        <v>1</v>
      </c>
      <c r="F50" s="173"/>
      <c r="G50" s="149"/>
      <c r="H50" s="149"/>
      <c r="I50" s="179"/>
      <c r="J50" s="179"/>
      <c r="K50" s="180"/>
      <c r="L50" s="180"/>
    </row>
    <row r="51" spans="1:12" ht="13.5" customHeight="1">
      <c r="A51" s="50" t="s">
        <v>178</v>
      </c>
      <c r="B51" s="241" t="s">
        <v>113</v>
      </c>
      <c r="C51" s="45" t="s">
        <v>149</v>
      </c>
      <c r="D51" s="160">
        <v>1</v>
      </c>
      <c r="F51" s="173"/>
      <c r="G51" s="149"/>
      <c r="H51" s="149"/>
      <c r="I51" s="179"/>
      <c r="J51" s="179"/>
      <c r="K51" s="180"/>
      <c r="L51" s="180"/>
    </row>
    <row r="52" spans="1:12" ht="13.5" customHeight="1">
      <c r="A52" s="51"/>
      <c r="B52" s="242"/>
      <c r="C52" s="49" t="s">
        <v>150</v>
      </c>
      <c r="D52" s="162">
        <v>1</v>
      </c>
      <c r="F52" s="181"/>
      <c r="G52" s="182"/>
      <c r="H52" s="182"/>
      <c r="I52" s="184"/>
      <c r="J52" s="184"/>
      <c r="K52" s="184"/>
      <c r="L52" s="184"/>
    </row>
    <row r="53" spans="1:12" ht="13.5" customHeight="1" thickBot="1">
      <c r="A53" s="52"/>
      <c r="B53" s="242"/>
      <c r="C53" s="47" t="s">
        <v>151</v>
      </c>
      <c r="D53" s="163">
        <v>1</v>
      </c>
      <c r="F53" s="181"/>
      <c r="G53" s="182"/>
      <c r="H53" s="182"/>
      <c r="I53" s="184"/>
      <c r="J53" s="184"/>
      <c r="K53" s="184"/>
      <c r="L53" s="184"/>
    </row>
    <row r="54" spans="1:12" ht="13.5" customHeight="1" thickBot="1">
      <c r="A54" s="44" t="s">
        <v>152</v>
      </c>
      <c r="B54" s="48" t="s">
        <v>174</v>
      </c>
      <c r="C54" s="154"/>
      <c r="D54" s="153">
        <v>1</v>
      </c>
      <c r="F54" s="181"/>
      <c r="G54" s="182"/>
      <c r="H54" s="182"/>
      <c r="I54" s="184"/>
      <c r="J54" s="184"/>
      <c r="K54" s="184"/>
      <c r="L54" s="184"/>
    </row>
    <row r="55" spans="1:12" ht="13.5" customHeight="1" thickBot="1">
      <c r="A55" s="44" t="s">
        <v>153</v>
      </c>
      <c r="B55" s="48" t="s">
        <v>173</v>
      </c>
      <c r="C55" s="154"/>
      <c r="D55" s="153">
        <v>1</v>
      </c>
      <c r="F55" s="181"/>
      <c r="G55" s="182"/>
      <c r="H55" s="182"/>
      <c r="I55" s="184"/>
      <c r="J55" s="184"/>
      <c r="K55" s="184"/>
      <c r="L55" s="184"/>
    </row>
    <row r="56" spans="1:12" ht="13.5" customHeight="1" thickBot="1">
      <c r="A56" s="44" t="s">
        <v>154</v>
      </c>
      <c r="B56" s="48" t="s">
        <v>172</v>
      </c>
      <c r="C56" s="154"/>
      <c r="D56" s="153">
        <v>1</v>
      </c>
      <c r="F56" s="181"/>
      <c r="G56" s="182"/>
      <c r="H56" s="182"/>
      <c r="I56" s="184"/>
      <c r="J56" s="184"/>
      <c r="K56" s="184"/>
      <c r="L56" s="184"/>
    </row>
    <row r="57" spans="1:12" ht="13.5" customHeight="1" thickBot="1">
      <c r="A57" s="44" t="s">
        <v>155</v>
      </c>
      <c r="B57" s="48" t="s">
        <v>171</v>
      </c>
      <c r="C57" s="154"/>
      <c r="D57" s="153">
        <v>1</v>
      </c>
      <c r="F57" s="39"/>
      <c r="G57" s="39"/>
      <c r="H57" s="39"/>
      <c r="I57" s="39"/>
      <c r="J57" s="39"/>
      <c r="K57" s="39"/>
      <c r="L57" s="39"/>
    </row>
    <row r="58" spans="1:12" ht="13.5" customHeight="1" thickBot="1">
      <c r="A58" s="44" t="s">
        <v>156</v>
      </c>
      <c r="B58" s="48" t="s">
        <v>170</v>
      </c>
      <c r="C58" s="154"/>
      <c r="D58" s="153">
        <v>1</v>
      </c>
      <c r="F58" s="39"/>
      <c r="G58" s="39"/>
      <c r="H58" s="39"/>
      <c r="I58" s="39"/>
      <c r="J58" s="39"/>
      <c r="K58" s="39"/>
      <c r="L58" s="39"/>
    </row>
    <row r="59" spans="1:12" ht="13.5" customHeight="1">
      <c r="A59" s="50" t="s">
        <v>182</v>
      </c>
      <c r="B59" s="241" t="s">
        <v>116</v>
      </c>
      <c r="C59" s="45" t="s">
        <v>117</v>
      </c>
      <c r="D59" s="160">
        <v>2</v>
      </c>
      <c r="F59" s="39"/>
      <c r="G59" s="39"/>
      <c r="H59" s="39"/>
      <c r="I59" s="39"/>
      <c r="J59" s="39"/>
      <c r="K59" s="39"/>
      <c r="L59" s="39"/>
    </row>
    <row r="60" spans="1:12" ht="13.5" customHeight="1" thickBot="1">
      <c r="A60" s="52"/>
      <c r="B60" s="243"/>
      <c r="C60" s="47" t="s">
        <v>118</v>
      </c>
      <c r="D60" s="164">
        <v>1</v>
      </c>
      <c r="F60" s="39"/>
      <c r="G60" s="39"/>
      <c r="H60" s="39"/>
      <c r="I60" s="39"/>
      <c r="J60" s="39"/>
      <c r="K60" s="39"/>
      <c r="L60" s="39"/>
    </row>
    <row r="61" spans="1:12" ht="13.5" customHeight="1">
      <c r="A61" s="58" t="s">
        <v>120</v>
      </c>
      <c r="B61" s="59" t="s">
        <v>121</v>
      </c>
      <c r="C61" s="60" t="s">
        <v>84</v>
      </c>
      <c r="D61" s="59" t="s">
        <v>85</v>
      </c>
      <c r="F61" s="39"/>
      <c r="G61" s="39"/>
      <c r="H61" s="39"/>
      <c r="I61" s="39"/>
      <c r="J61" s="39"/>
      <c r="K61" s="39"/>
      <c r="L61" s="39"/>
    </row>
    <row r="62" spans="1:12" ht="13.5" customHeight="1" thickBot="1">
      <c r="A62" s="61" t="s">
        <v>122</v>
      </c>
      <c r="B62" s="62"/>
      <c r="C62" s="63"/>
      <c r="D62" s="64"/>
      <c r="F62" s="39"/>
      <c r="G62" s="39"/>
      <c r="H62" s="39"/>
      <c r="I62" s="39"/>
      <c r="J62" s="39"/>
      <c r="K62" s="39"/>
      <c r="L62" s="39"/>
    </row>
    <row r="63" spans="1:12" ht="13.5" customHeight="1">
      <c r="A63" s="50" t="s">
        <v>184</v>
      </c>
      <c r="B63" s="241" t="s">
        <v>123</v>
      </c>
      <c r="C63" s="45" t="s">
        <v>92</v>
      </c>
      <c r="D63" s="160">
        <v>1.2</v>
      </c>
      <c r="F63" s="39"/>
      <c r="G63" s="39"/>
      <c r="H63" s="39"/>
      <c r="I63" s="39"/>
      <c r="J63" s="39"/>
      <c r="K63" s="39"/>
      <c r="L63" s="39"/>
    </row>
    <row r="64" spans="1:12" ht="13.5" customHeight="1">
      <c r="A64" s="51" t="s">
        <v>124</v>
      </c>
      <c r="B64" s="242"/>
      <c r="C64" s="49" t="s">
        <v>94</v>
      </c>
      <c r="D64" s="162">
        <v>1</v>
      </c>
      <c r="F64" s="39"/>
      <c r="G64" s="39"/>
      <c r="H64" s="39"/>
      <c r="I64" s="39"/>
      <c r="J64" s="39"/>
      <c r="K64" s="39"/>
      <c r="L64" s="39"/>
    </row>
    <row r="65" spans="1:12" ht="13.5" customHeight="1" thickBot="1">
      <c r="A65" s="52"/>
      <c r="B65" s="242"/>
      <c r="C65" s="47" t="s">
        <v>95</v>
      </c>
      <c r="D65" s="156">
        <v>0.9</v>
      </c>
      <c r="F65" s="39"/>
      <c r="G65" s="39"/>
      <c r="H65" s="39"/>
      <c r="I65" s="39"/>
      <c r="J65" s="39"/>
      <c r="K65" s="39"/>
      <c r="L65" s="39"/>
    </row>
    <row r="66" spans="1:12" ht="18" thickBot="1">
      <c r="A66" s="50" t="s">
        <v>157</v>
      </c>
      <c r="B66" s="165" t="s">
        <v>183</v>
      </c>
      <c r="C66" s="150"/>
      <c r="D66" s="169">
        <v>1</v>
      </c>
      <c r="F66" s="39"/>
      <c r="G66" s="39"/>
      <c r="H66" s="39"/>
      <c r="I66" s="39"/>
      <c r="J66" s="39"/>
      <c r="K66" s="39"/>
      <c r="L66" s="39"/>
    </row>
    <row r="67" spans="1:12" ht="13.5" customHeight="1">
      <c r="A67" s="50" t="s">
        <v>185</v>
      </c>
      <c r="B67" s="241" t="s">
        <v>125</v>
      </c>
      <c r="C67" s="45" t="s">
        <v>158</v>
      </c>
      <c r="D67" s="160">
        <v>0.5</v>
      </c>
      <c r="F67" s="39"/>
      <c r="G67" s="39"/>
      <c r="H67" s="39"/>
      <c r="I67" s="39"/>
      <c r="J67" s="39"/>
      <c r="K67" s="39"/>
      <c r="L67" s="39"/>
    </row>
    <row r="68" spans="1:12" ht="13.5" customHeight="1">
      <c r="A68" s="51" t="s">
        <v>126</v>
      </c>
      <c r="B68" s="242"/>
      <c r="C68" s="49" t="s">
        <v>159</v>
      </c>
      <c r="D68" s="162">
        <v>0.85</v>
      </c>
      <c r="F68" s="39"/>
      <c r="G68" s="39"/>
      <c r="H68" s="39"/>
      <c r="I68" s="39"/>
      <c r="J68" s="39"/>
      <c r="K68" s="39"/>
      <c r="L68" s="39"/>
    </row>
    <row r="69" spans="1:12" ht="13.5" customHeight="1">
      <c r="A69" s="51"/>
      <c r="B69" s="242"/>
      <c r="C69" s="49" t="s">
        <v>160</v>
      </c>
      <c r="D69" s="162">
        <v>0.9</v>
      </c>
      <c r="F69" s="39"/>
      <c r="G69" s="39"/>
      <c r="H69" s="39"/>
      <c r="I69" s="39"/>
      <c r="J69" s="39"/>
      <c r="K69" s="39"/>
      <c r="L69" s="39"/>
    </row>
    <row r="70" spans="1:12" ht="13.5" customHeight="1">
      <c r="A70" s="51"/>
      <c r="B70" s="242"/>
      <c r="C70" s="49" t="s">
        <v>161</v>
      </c>
      <c r="D70" s="168">
        <v>0.95</v>
      </c>
      <c r="F70" s="39"/>
      <c r="G70" s="39"/>
      <c r="H70" s="39"/>
      <c r="I70" s="39"/>
      <c r="J70" s="39"/>
      <c r="K70" s="39"/>
      <c r="L70" s="39"/>
    </row>
    <row r="71" spans="1:12" ht="13.5" customHeight="1" thickBot="1">
      <c r="A71" s="52"/>
      <c r="B71" s="242"/>
      <c r="C71" s="150" t="s">
        <v>162</v>
      </c>
      <c r="D71" s="164">
        <v>1</v>
      </c>
      <c r="F71" s="39"/>
      <c r="G71" s="39"/>
      <c r="H71" s="39"/>
      <c r="I71" s="39"/>
      <c r="J71" s="39"/>
      <c r="K71" s="39"/>
      <c r="L71" s="39"/>
    </row>
    <row r="72" spans="1:12" ht="13.5" customHeight="1">
      <c r="A72" s="50" t="s">
        <v>186</v>
      </c>
      <c r="B72" s="241" t="s">
        <v>127</v>
      </c>
      <c r="C72" s="166" t="s">
        <v>114</v>
      </c>
      <c r="D72" s="160">
        <v>1</v>
      </c>
      <c r="F72" s="39"/>
      <c r="G72" s="39"/>
      <c r="H72" s="39"/>
      <c r="I72" s="39"/>
      <c r="J72" s="39"/>
      <c r="K72" s="39"/>
      <c r="L72" s="39"/>
    </row>
    <row r="73" spans="1:12" ht="13.5" customHeight="1">
      <c r="A73" s="51"/>
      <c r="B73" s="242"/>
      <c r="C73" s="167" t="s">
        <v>163</v>
      </c>
      <c r="D73" s="162">
        <v>1</v>
      </c>
      <c r="F73" s="39"/>
      <c r="G73" s="39"/>
      <c r="H73" s="39"/>
      <c r="I73" s="39"/>
      <c r="J73" s="39"/>
      <c r="K73" s="39"/>
      <c r="L73" s="39"/>
    </row>
    <row r="74" spans="1:12" ht="13.5" customHeight="1" thickBot="1">
      <c r="A74" s="52"/>
      <c r="B74" s="243"/>
      <c r="C74" s="53" t="s">
        <v>115</v>
      </c>
      <c r="D74" s="163">
        <v>1</v>
      </c>
      <c r="F74" s="39"/>
      <c r="G74" s="39"/>
      <c r="H74" s="39"/>
      <c r="I74" s="39"/>
      <c r="J74" s="39"/>
      <c r="K74" s="39"/>
      <c r="L74" s="39"/>
    </row>
    <row r="75" spans="1:12" ht="16.5" thickBot="1">
      <c r="A75" s="50" t="s">
        <v>152</v>
      </c>
      <c r="B75" s="165" t="s">
        <v>187</v>
      </c>
      <c r="C75" s="154"/>
      <c r="D75" s="171">
        <v>1</v>
      </c>
      <c r="F75" s="39"/>
      <c r="G75" s="39"/>
      <c r="H75" s="39"/>
      <c r="I75" s="39"/>
      <c r="J75" s="39"/>
      <c r="K75" s="39"/>
      <c r="L75" s="39"/>
    </row>
    <row r="76" spans="1:12" ht="16.5" thickBot="1">
      <c r="A76" s="50" t="s">
        <v>164</v>
      </c>
      <c r="B76" s="165" t="s">
        <v>188</v>
      </c>
      <c r="C76" s="154"/>
      <c r="D76" s="171">
        <v>1</v>
      </c>
      <c r="F76" s="39"/>
      <c r="G76" s="39"/>
      <c r="H76" s="39"/>
      <c r="I76" s="39"/>
      <c r="J76" s="39"/>
      <c r="K76" s="39"/>
      <c r="L76" s="39"/>
    </row>
    <row r="77" spans="1:4" ht="26.25" thickBot="1">
      <c r="A77" s="50" t="s">
        <v>165</v>
      </c>
      <c r="B77" s="172" t="s">
        <v>189</v>
      </c>
      <c r="C77" s="154"/>
      <c r="D77" s="170">
        <v>1</v>
      </c>
    </row>
    <row r="78" spans="1:4" ht="16.5" thickBot="1">
      <c r="A78" s="50" t="s">
        <v>166</v>
      </c>
      <c r="B78" s="165" t="s">
        <v>190</v>
      </c>
      <c r="C78" s="154"/>
      <c r="D78" s="153">
        <v>1</v>
      </c>
    </row>
    <row r="79" spans="1:4" ht="16.5" thickBot="1">
      <c r="A79" s="151" t="s">
        <v>167</v>
      </c>
      <c r="B79" s="165" t="s">
        <v>191</v>
      </c>
      <c r="C79" s="154"/>
      <c r="D79" s="153">
        <v>1</v>
      </c>
    </row>
  </sheetData>
  <sheetProtection/>
  <mergeCells count="25">
    <mergeCell ref="B6:B10"/>
    <mergeCell ref="B4:B5"/>
    <mergeCell ref="B22:B24"/>
    <mergeCell ref="A1:D1"/>
    <mergeCell ref="A2:D2"/>
    <mergeCell ref="C15:C16"/>
    <mergeCell ref="D15:D16"/>
    <mergeCell ref="C19:C20"/>
    <mergeCell ref="D19:D20"/>
    <mergeCell ref="B33:B34"/>
    <mergeCell ref="B18:B20"/>
    <mergeCell ref="B11:B16"/>
    <mergeCell ref="C44:C45"/>
    <mergeCell ref="D44:D45"/>
    <mergeCell ref="B47:B49"/>
    <mergeCell ref="C48:C49"/>
    <mergeCell ref="D48:D49"/>
    <mergeCell ref="B30:B31"/>
    <mergeCell ref="B72:B74"/>
    <mergeCell ref="B51:B53"/>
    <mergeCell ref="B59:B60"/>
    <mergeCell ref="B63:B65"/>
    <mergeCell ref="B67:B71"/>
    <mergeCell ref="B35:B39"/>
    <mergeCell ref="B40:B45"/>
  </mergeCells>
  <printOptions horizontalCentered="1"/>
  <pageMargins left="0.5905511811023623" right="0.5905511811023623" top="0.7874015748031497" bottom="0.5905511811023623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 Favero Brochi</dc:creator>
  <cp:keywords/>
  <dc:description/>
  <cp:lastModifiedBy>brito</cp:lastModifiedBy>
  <cp:lastPrinted>2006-08-16T11:33:16Z</cp:lastPrinted>
  <dcterms:created xsi:type="dcterms:W3CDTF">2005-04-19T20:30:59Z</dcterms:created>
  <dcterms:modified xsi:type="dcterms:W3CDTF">2009-11-11T13:56:59Z</dcterms:modified>
  <cp:category/>
  <cp:version/>
  <cp:contentType/>
  <cp:contentStatus/>
</cp:coreProperties>
</file>